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User\Kozgazdasagi\Kozos\Beszámolók\2022. év\2022.év\SZMJV-nek küldendő_VÉGLEGES_20230417\"/>
    </mc:Choice>
  </mc:AlternateContent>
  <bookViews>
    <workbookView xWindow="0" yWindow="0" windowWidth="28800" windowHeight="11835" firstSheet="3" activeTab="3"/>
  </bookViews>
  <sheets>
    <sheet name="2019.terv" sheetId="10" state="hidden" r:id="rId1"/>
    <sheet name="tény 2019.jan." sheetId="1" state="hidden" r:id="rId2"/>
    <sheet name="tény 2019.febr." sheetId="14" state="hidden" r:id="rId3"/>
    <sheet name="terv ért." sheetId="13" r:id="rId4"/>
  </sheets>
  <externalReferences>
    <externalReference r:id="rId5"/>
    <externalReference r:id="rId6"/>
    <externalReference r:id="rId7"/>
  </externalReferences>
  <definedNames>
    <definedName name="__bookmark_40" localSheetId="0">#REF!</definedName>
    <definedName name="__bookmark_40" localSheetId="2">#REF!</definedName>
    <definedName name="__bookmark_40" localSheetId="3">#REF!</definedName>
    <definedName name="__bookmark_40">#REF!</definedName>
    <definedName name="__bookmark_41" localSheetId="0">#REF!</definedName>
    <definedName name="__bookmark_41" localSheetId="2">#REF!</definedName>
    <definedName name="__bookmark_41" localSheetId="3">#REF!</definedName>
    <definedName name="__bookmark_41">#REF!</definedName>
    <definedName name="__bookmark_42" localSheetId="0">#REF!</definedName>
    <definedName name="__bookmark_42" localSheetId="2">#REF!</definedName>
    <definedName name="__bookmark_42" localSheetId="3">#REF!</definedName>
    <definedName name="__bookmark_42">#REF!</definedName>
    <definedName name="__bookmark_43" localSheetId="0">#REF!</definedName>
    <definedName name="__bookmark_43" localSheetId="2">#REF!</definedName>
    <definedName name="__bookmark_43" localSheetId="3">#REF!</definedName>
    <definedName name="__bookmark_43">#REF!</definedName>
    <definedName name="__bookmark_44" localSheetId="0">#REF!</definedName>
    <definedName name="__bookmark_44" localSheetId="2">#REF!</definedName>
    <definedName name="__bookmark_44" localSheetId="3">#REF!</definedName>
    <definedName name="__bookmark_44">#REF!</definedName>
    <definedName name="__bookmark_45" localSheetId="0">#REF!</definedName>
    <definedName name="__bookmark_45" localSheetId="2">#REF!</definedName>
    <definedName name="__bookmark_45" localSheetId="3">#REF!</definedName>
    <definedName name="__bookmark_45">#REF!</definedName>
    <definedName name="__bookmark_46" localSheetId="0">#REF!</definedName>
    <definedName name="__bookmark_46" localSheetId="2">#REF!</definedName>
    <definedName name="__bookmark_46" localSheetId="3">#REF!</definedName>
    <definedName name="__bookmark_46">#REF!</definedName>
    <definedName name="__bookmark_47" localSheetId="0">#REF!</definedName>
    <definedName name="__bookmark_47" localSheetId="2">#REF!</definedName>
    <definedName name="__bookmark_47" localSheetId="3">#REF!</definedName>
    <definedName name="__bookmark_47">#REF!</definedName>
    <definedName name="__bookmark_48" localSheetId="0">#REF!</definedName>
    <definedName name="__bookmark_48" localSheetId="2">#REF!</definedName>
    <definedName name="__bookmark_48" localSheetId="3">#REF!</definedName>
    <definedName name="__bookmark_48">#REF!</definedName>
    <definedName name="__bookmark_49" localSheetId="0">#REF!</definedName>
    <definedName name="__bookmark_49" localSheetId="2">#REF!</definedName>
    <definedName name="__bookmark_49" localSheetId="3">#REF!</definedName>
    <definedName name="__bookmark_49">#REF!</definedName>
    <definedName name="__bookmark_50" localSheetId="0">#REF!</definedName>
    <definedName name="__bookmark_50" localSheetId="2">#REF!</definedName>
    <definedName name="__bookmark_50" localSheetId="3">#REF!</definedName>
    <definedName name="__bookmark_50">#REF!</definedName>
    <definedName name="__bookmark_51" localSheetId="0">#REF!</definedName>
    <definedName name="__bookmark_51" localSheetId="2">#REF!</definedName>
    <definedName name="__bookmark_51" localSheetId="3">#REF!</definedName>
    <definedName name="__bookmark_51">#REF!</definedName>
    <definedName name="__bookmark_52" localSheetId="0">#REF!</definedName>
    <definedName name="__bookmark_52" localSheetId="2">#REF!</definedName>
    <definedName name="__bookmark_52" localSheetId="3">#REF!</definedName>
    <definedName name="__bookmark_52">#REF!</definedName>
    <definedName name="__bookmark_53" localSheetId="0">#REF!</definedName>
    <definedName name="__bookmark_53" localSheetId="2">#REF!</definedName>
    <definedName name="__bookmark_53" localSheetId="3">#REF!</definedName>
    <definedName name="__bookmark_53">#REF!</definedName>
    <definedName name="__bookmark_54" localSheetId="0">#REF!</definedName>
    <definedName name="__bookmark_54" localSheetId="2">#REF!</definedName>
    <definedName name="__bookmark_54" localSheetId="3">#REF!</definedName>
    <definedName name="__bookmark_54">#REF!</definedName>
    <definedName name="__bookmark_55" localSheetId="0">#REF!</definedName>
    <definedName name="__bookmark_55" localSheetId="2">#REF!</definedName>
    <definedName name="__bookmark_55" localSheetId="3">#REF!</definedName>
    <definedName name="__bookmark_55">#REF!</definedName>
    <definedName name="__bookmark_56" localSheetId="0">#REF!</definedName>
    <definedName name="__bookmark_56" localSheetId="2">#REF!</definedName>
    <definedName name="__bookmark_56" localSheetId="3">#REF!</definedName>
    <definedName name="__bookmark_56">#REF!</definedName>
    <definedName name="__bookmark_57" localSheetId="0">#REF!</definedName>
    <definedName name="__bookmark_57" localSheetId="2">#REF!</definedName>
    <definedName name="__bookmark_57" localSheetId="3">#REF!</definedName>
    <definedName name="__bookmark_57">#REF!</definedName>
    <definedName name="__bookmark_58" localSheetId="0">#REF!</definedName>
    <definedName name="__bookmark_58" localSheetId="2">#REF!</definedName>
    <definedName name="__bookmark_58" localSheetId="3">#REF!</definedName>
    <definedName name="__bookmark_58">#REF!</definedName>
    <definedName name="__bookmark_59" localSheetId="0">#REF!</definedName>
    <definedName name="__bookmark_59" localSheetId="2">#REF!</definedName>
    <definedName name="__bookmark_59" localSheetId="3">#REF!</definedName>
    <definedName name="__bookmark_59">#REF!</definedName>
    <definedName name="__bookmark_6" localSheetId="0">#REF!</definedName>
    <definedName name="__bookmark_6" localSheetId="2">#REF!</definedName>
    <definedName name="__bookmark_6" localSheetId="3">#REF!</definedName>
    <definedName name="__bookmark_6">#REF!</definedName>
    <definedName name="__bookmark_60" localSheetId="0">#REF!</definedName>
    <definedName name="__bookmark_60" localSheetId="2">#REF!</definedName>
    <definedName name="__bookmark_60" localSheetId="3">#REF!</definedName>
    <definedName name="__bookmark_60">#REF!</definedName>
    <definedName name="__bookmark_61" localSheetId="0">#REF!</definedName>
    <definedName name="__bookmark_61" localSheetId="2">#REF!</definedName>
    <definedName name="__bookmark_61" localSheetId="3">#REF!</definedName>
    <definedName name="__bookmark_61">#REF!</definedName>
    <definedName name="__bookmark_62" localSheetId="0">#REF!</definedName>
    <definedName name="__bookmark_62" localSheetId="2">#REF!</definedName>
    <definedName name="__bookmark_62" localSheetId="3">#REF!</definedName>
    <definedName name="__bookmark_62">#REF!</definedName>
    <definedName name="__bookmark_63" localSheetId="0">#REF!</definedName>
    <definedName name="__bookmark_63" localSheetId="2">#REF!</definedName>
    <definedName name="__bookmark_63" localSheetId="3">#REF!</definedName>
    <definedName name="__bookmark_63">#REF!</definedName>
    <definedName name="__bookmark_64" localSheetId="0">#REF!</definedName>
    <definedName name="__bookmark_64" localSheetId="2">#REF!</definedName>
    <definedName name="__bookmark_64" localSheetId="3">#REF!</definedName>
    <definedName name="__bookmark_64">#REF!</definedName>
    <definedName name="__bookmark_65" localSheetId="0">#REF!</definedName>
    <definedName name="__bookmark_65" localSheetId="2">#REF!</definedName>
    <definedName name="__bookmark_65" localSheetId="3">#REF!</definedName>
    <definedName name="__bookmark_65">#REF!</definedName>
    <definedName name="__bookmark_66" localSheetId="0">#REF!</definedName>
    <definedName name="__bookmark_66" localSheetId="2">#REF!</definedName>
    <definedName name="__bookmark_66" localSheetId="3">#REF!</definedName>
    <definedName name="__bookmark_66">#REF!</definedName>
    <definedName name="__bookmark_67" localSheetId="0">#REF!</definedName>
    <definedName name="__bookmark_67" localSheetId="2">#REF!</definedName>
    <definedName name="__bookmark_67" localSheetId="3">#REF!</definedName>
    <definedName name="__bookmark_67">#REF!</definedName>
    <definedName name="__bookmark_68" localSheetId="0">#REF!</definedName>
    <definedName name="__bookmark_68" localSheetId="2">#REF!</definedName>
    <definedName name="__bookmark_68" localSheetId="3">#REF!</definedName>
    <definedName name="__bookmark_68">#REF!</definedName>
    <definedName name="__bookmark_69" localSheetId="0">#REF!</definedName>
    <definedName name="__bookmark_69" localSheetId="2">#REF!</definedName>
    <definedName name="__bookmark_69" localSheetId="3">#REF!</definedName>
    <definedName name="__bookmark_69">#REF!</definedName>
    <definedName name="__bookmark_7" localSheetId="0">#REF!</definedName>
    <definedName name="__bookmark_7" localSheetId="2">#REF!</definedName>
    <definedName name="__bookmark_7" localSheetId="3">#REF!</definedName>
    <definedName name="__bookmark_7">#REF!</definedName>
    <definedName name="__bookmark_70" localSheetId="0">#REF!</definedName>
    <definedName name="__bookmark_70" localSheetId="2">#REF!</definedName>
    <definedName name="__bookmark_70" localSheetId="3">#REF!</definedName>
    <definedName name="__bookmark_70">#REF!</definedName>
    <definedName name="__bookmark_71" localSheetId="0">#REF!</definedName>
    <definedName name="__bookmark_71" localSheetId="2">#REF!</definedName>
    <definedName name="__bookmark_71" localSheetId="3">#REF!</definedName>
    <definedName name="__bookmark_71">#REF!</definedName>
    <definedName name="__bookmark_72" localSheetId="0">#REF!</definedName>
    <definedName name="__bookmark_72" localSheetId="2">#REF!</definedName>
    <definedName name="__bookmark_72" localSheetId="3">#REF!</definedName>
    <definedName name="__bookmark_72">#REF!</definedName>
    <definedName name="__bookmark_73" localSheetId="0">#REF!</definedName>
    <definedName name="__bookmark_73" localSheetId="2">#REF!</definedName>
    <definedName name="__bookmark_73" localSheetId="3">#REF!</definedName>
    <definedName name="__bookmark_73">#REF!</definedName>
    <definedName name="__bookmark_74" localSheetId="0">#REF!</definedName>
    <definedName name="__bookmark_74" localSheetId="2">#REF!</definedName>
    <definedName name="__bookmark_74" localSheetId="3">#REF!</definedName>
    <definedName name="__bookmark_74">#REF!</definedName>
    <definedName name="__bookmark_75" localSheetId="0">#REF!</definedName>
    <definedName name="__bookmark_75" localSheetId="2">#REF!</definedName>
    <definedName name="__bookmark_75" localSheetId="3">#REF!</definedName>
    <definedName name="__bookmark_75">#REF!</definedName>
    <definedName name="__bookmark_76" localSheetId="0">#REF!</definedName>
    <definedName name="__bookmark_76" localSheetId="2">#REF!</definedName>
    <definedName name="__bookmark_76" localSheetId="3">#REF!</definedName>
    <definedName name="__bookmark_76">#REF!</definedName>
    <definedName name="__bookmark_8" localSheetId="0">#REF!</definedName>
    <definedName name="__bookmark_8" localSheetId="2">#REF!</definedName>
    <definedName name="__bookmark_8" localSheetId="3">#REF!</definedName>
    <definedName name="__bookmark_8">#REF!</definedName>
    <definedName name="_bookmark_100">#REF!</definedName>
    <definedName name="Adatbazis">[1]Össz.!$A$4:$H$54</definedName>
    <definedName name="bgj">#REF!</definedName>
    <definedName name="errfe" localSheetId="0">#REF!</definedName>
    <definedName name="errfe" localSheetId="2">#REF!</definedName>
    <definedName name="errfe" localSheetId="3">#REF!</definedName>
    <definedName name="errfe">#REF!</definedName>
    <definedName name="fdsa" localSheetId="0">#REF!</definedName>
    <definedName name="fdsa" localSheetId="2">#REF!</definedName>
    <definedName name="fdsa" localSheetId="3">#REF!</definedName>
    <definedName name="fdsa">#REF!</definedName>
    <definedName name="Fennt.előzetes">'[2]Fejl. Ig.'!$A$4:$H$54</definedName>
    <definedName name="gggg">#REF!</definedName>
    <definedName name="kléké">#REF!</definedName>
    <definedName name="kloi" localSheetId="2">#REF!</definedName>
    <definedName name="kloi" localSheetId="3">#REF!</definedName>
    <definedName name="kloi">#REF!</definedName>
    <definedName name="lk" localSheetId="2">#REF!</definedName>
    <definedName name="lk" localSheetId="3">#REF!</definedName>
    <definedName name="lk">#REF!</definedName>
    <definedName name="lkjh" localSheetId="2">#REF!</definedName>
    <definedName name="lkjh" localSheetId="3">#REF!</definedName>
    <definedName name="lkjh">#REF!</definedName>
    <definedName name="_xlnm.Print_Titles" localSheetId="0">'2019.terv'!$2:$5</definedName>
    <definedName name="_xlnm.Print_Titles" localSheetId="2">'tény 2019.febr.'!$1:$4</definedName>
    <definedName name="_xlnm.Print_Titles" localSheetId="1">'tény 2019.jan.'!$1:$4</definedName>
    <definedName name="_xlnm.Print_Titles" localSheetId="3">'terv ért.'!$1:$6</definedName>
    <definedName name="_xlnm.Print_Area" localSheetId="0">'2019.terv'!$A$1:$E$41</definedName>
    <definedName name="_xlnm.Print_Area" localSheetId="3">'terv ért.'!$A$1:$P$38</definedName>
    <definedName name="tárgyieszk">'[3]Fejl. Ig.'!$A$4:$H$54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3" l="1"/>
  <c r="F7" i="13" l="1"/>
  <c r="E7" i="13"/>
  <c r="F34" i="13" l="1"/>
  <c r="E34" i="13"/>
  <c r="K34" i="13"/>
  <c r="J34" i="13"/>
  <c r="N34" i="13" l="1"/>
  <c r="M34" i="13" l="1"/>
  <c r="O34" i="13" s="1"/>
  <c r="L34" i="13"/>
  <c r="P34" i="13" s="1"/>
  <c r="L33" i="13"/>
  <c r="L32" i="13"/>
  <c r="M29" i="13"/>
  <c r="L29" i="13"/>
  <c r="L27" i="13"/>
  <c r="L26" i="13"/>
  <c r="M24" i="13"/>
  <c r="L24" i="13"/>
  <c r="L8" i="13"/>
  <c r="L9" i="13"/>
  <c r="L10" i="13"/>
  <c r="M10" i="13"/>
  <c r="L11" i="13"/>
  <c r="L12" i="13"/>
  <c r="L13" i="13"/>
  <c r="L14" i="13"/>
  <c r="L15" i="13"/>
  <c r="L16" i="13"/>
  <c r="L17" i="13"/>
  <c r="L18" i="13"/>
  <c r="M18" i="13"/>
  <c r="L19" i="13"/>
  <c r="L20" i="13"/>
  <c r="L21" i="13"/>
  <c r="L22" i="13"/>
  <c r="M7" i="13"/>
  <c r="L7" i="13"/>
  <c r="M8" i="13"/>
  <c r="M9" i="13"/>
  <c r="M11" i="13"/>
  <c r="M12" i="13"/>
  <c r="M13" i="13"/>
  <c r="M15" i="13"/>
  <c r="M16" i="13"/>
  <c r="M17" i="13"/>
  <c r="M19" i="13"/>
  <c r="M20" i="13"/>
  <c r="M22" i="13"/>
  <c r="F33" i="13" l="1"/>
  <c r="E33" i="13"/>
  <c r="M27" i="13"/>
  <c r="M33" i="13"/>
  <c r="M14" i="13"/>
  <c r="M21" i="13"/>
  <c r="M26" i="13"/>
  <c r="M32" i="13"/>
  <c r="L30" i="13"/>
  <c r="L23" i="13"/>
  <c r="L35" i="13"/>
  <c r="L36" i="13" l="1"/>
  <c r="L25" i="13"/>
  <c r="L28" i="13" l="1"/>
  <c r="F35" i="13" l="1"/>
  <c r="E35" i="13"/>
  <c r="L31" i="13"/>
  <c r="L37" i="13" l="1"/>
  <c r="L38" i="13" l="1"/>
  <c r="J32" i="13" l="1"/>
  <c r="K32" i="13"/>
  <c r="J20" i="13" l="1"/>
  <c r="K20" i="13"/>
  <c r="J18" i="13"/>
  <c r="K18" i="13"/>
  <c r="J16" i="13"/>
  <c r="K16" i="13"/>
  <c r="J14" i="13"/>
  <c r="K14" i="13"/>
  <c r="J12" i="13"/>
  <c r="K12" i="13"/>
  <c r="J10" i="13"/>
  <c r="K10" i="13"/>
  <c r="J8" i="13"/>
  <c r="K8" i="13"/>
  <c r="J26" i="13"/>
  <c r="K26" i="13"/>
  <c r="J27" i="13"/>
  <c r="K27" i="13"/>
  <c r="J19" i="13"/>
  <c r="K19" i="13"/>
  <c r="J17" i="13"/>
  <c r="K17" i="13"/>
  <c r="J15" i="13"/>
  <c r="K15" i="13"/>
  <c r="J13" i="13"/>
  <c r="K13" i="13"/>
  <c r="J11" i="13"/>
  <c r="K11" i="13"/>
  <c r="J9" i="13"/>
  <c r="K9" i="13"/>
  <c r="J21" i="13"/>
  <c r="K21" i="13"/>
  <c r="J24" i="13"/>
  <c r="K24" i="13"/>
  <c r="J7" i="13"/>
  <c r="J22" i="13" l="1"/>
  <c r="K22" i="13"/>
  <c r="F26" i="13"/>
  <c r="E26" i="13"/>
  <c r="F32" i="13"/>
  <c r="E32" i="13"/>
  <c r="F12" i="13"/>
  <c r="E12" i="13"/>
  <c r="F27" i="13"/>
  <c r="E27" i="13"/>
  <c r="F14" i="13"/>
  <c r="E14" i="13"/>
  <c r="F15" i="13"/>
  <c r="E15" i="13"/>
  <c r="K7" i="13"/>
  <c r="I23" i="13"/>
  <c r="N12" i="13"/>
  <c r="N26" i="13"/>
  <c r="N27" i="13"/>
  <c r="N15" i="13"/>
  <c r="N32" i="13"/>
  <c r="D36" i="13"/>
  <c r="N14" i="13"/>
  <c r="O14" i="13" l="1"/>
  <c r="P14" i="13"/>
  <c r="O32" i="13"/>
  <c r="P32" i="13"/>
  <c r="F10" i="13"/>
  <c r="E10" i="13"/>
  <c r="F16" i="13"/>
  <c r="E16" i="13"/>
  <c r="F13" i="13"/>
  <c r="E13" i="13"/>
  <c r="F8" i="13"/>
  <c r="E8" i="13"/>
  <c r="F11" i="13"/>
  <c r="E11" i="13"/>
  <c r="O27" i="13"/>
  <c r="P27" i="13"/>
  <c r="O12" i="13"/>
  <c r="P12" i="13"/>
  <c r="J29" i="13"/>
  <c r="K29" i="13"/>
  <c r="F36" i="13"/>
  <c r="E36" i="13"/>
  <c r="O15" i="13"/>
  <c r="P15" i="13"/>
  <c r="O26" i="13"/>
  <c r="P26" i="13"/>
  <c r="F17" i="13"/>
  <c r="E17" i="13"/>
  <c r="F21" i="13"/>
  <c r="E21" i="13"/>
  <c r="J23" i="13"/>
  <c r="K23" i="13"/>
  <c r="F19" i="13"/>
  <c r="E19" i="13"/>
  <c r="E24" i="13"/>
  <c r="F24" i="13"/>
  <c r="F20" i="13"/>
  <c r="E20" i="13"/>
  <c r="F9" i="13"/>
  <c r="E9" i="13"/>
  <c r="F22" i="13"/>
  <c r="E22" i="13"/>
  <c r="F18" i="13"/>
  <c r="E18" i="13"/>
  <c r="N17" i="13"/>
  <c r="N8" i="13"/>
  <c r="I30" i="13"/>
  <c r="N9" i="13"/>
  <c r="N21" i="13"/>
  <c r="N16" i="13"/>
  <c r="N13" i="13"/>
  <c r="N11" i="13"/>
  <c r="N19" i="13"/>
  <c r="N18" i="13"/>
  <c r="N10" i="13"/>
  <c r="I25" i="13"/>
  <c r="N24" i="13"/>
  <c r="N22" i="13"/>
  <c r="D23" i="13"/>
  <c r="N7" i="13"/>
  <c r="O7" i="13" s="1"/>
  <c r="N20" i="13"/>
  <c r="O22" i="13" l="1"/>
  <c r="P22" i="13"/>
  <c r="J25" i="13"/>
  <c r="K25" i="13"/>
  <c r="O18" i="13"/>
  <c r="P18" i="13"/>
  <c r="O13" i="13"/>
  <c r="P13" i="13"/>
  <c r="O21" i="13"/>
  <c r="P21" i="13"/>
  <c r="J30" i="13"/>
  <c r="K30" i="13"/>
  <c r="O17" i="13"/>
  <c r="P17" i="13"/>
  <c r="O20" i="13"/>
  <c r="P20" i="13"/>
  <c r="E23" i="13"/>
  <c r="F23" i="13"/>
  <c r="O24" i="13"/>
  <c r="P24" i="13"/>
  <c r="O10" i="13"/>
  <c r="P10" i="13"/>
  <c r="O19" i="13"/>
  <c r="P19" i="13"/>
  <c r="O11" i="13"/>
  <c r="P11" i="13"/>
  <c r="O16" i="13"/>
  <c r="P16" i="13"/>
  <c r="O9" i="13"/>
  <c r="P9" i="13"/>
  <c r="O8" i="13"/>
  <c r="P8" i="13"/>
  <c r="P7" i="13"/>
  <c r="N23" i="13"/>
  <c r="D25" i="13"/>
  <c r="I28" i="13"/>
  <c r="E25" i="13" l="1"/>
  <c r="F25" i="13"/>
  <c r="J33" i="13"/>
  <c r="K33" i="13"/>
  <c r="P23" i="13"/>
  <c r="F29" i="13"/>
  <c r="E29" i="13"/>
  <c r="J28" i="13"/>
  <c r="K28" i="13"/>
  <c r="N25" i="13"/>
  <c r="D28" i="13"/>
  <c r="N29" i="13"/>
  <c r="D30" i="13"/>
  <c r="I35" i="13"/>
  <c r="N33" i="13"/>
  <c r="I31" i="13"/>
  <c r="J31" i="13" l="1"/>
  <c r="K31" i="13"/>
  <c r="J35" i="13"/>
  <c r="K35" i="13"/>
  <c r="O29" i="13"/>
  <c r="P29" i="13"/>
  <c r="P25" i="13"/>
  <c r="O33" i="13"/>
  <c r="P33" i="13"/>
  <c r="F30" i="13"/>
  <c r="E30" i="13"/>
  <c r="F28" i="13"/>
  <c r="E28" i="13"/>
  <c r="N28" i="13"/>
  <c r="N35" i="13"/>
  <c r="I36" i="13"/>
  <c r="N30" i="13"/>
  <c r="D31" i="13"/>
  <c r="P30" i="13" l="1"/>
  <c r="P35" i="13"/>
  <c r="F31" i="13"/>
  <c r="E31" i="13"/>
  <c r="J36" i="13"/>
  <c r="K36" i="13"/>
  <c r="P28" i="13"/>
  <c r="I37" i="13"/>
  <c r="D37" i="13"/>
  <c r="N31" i="13"/>
  <c r="N36" i="13"/>
  <c r="P36" i="13" l="1"/>
  <c r="F37" i="13"/>
  <c r="E37" i="13"/>
  <c r="P31" i="13"/>
  <c r="J37" i="13"/>
  <c r="K37" i="13"/>
  <c r="I38" i="13"/>
  <c r="D38" i="13"/>
  <c r="N37" i="13"/>
  <c r="F38" i="13" l="1"/>
  <c r="E38" i="13"/>
  <c r="P37" i="13"/>
  <c r="J38" i="13"/>
  <c r="K38" i="13"/>
  <c r="N38" i="13"/>
  <c r="P38" i="13" l="1"/>
  <c r="E81" i="14" l="1"/>
  <c r="D81" i="14"/>
  <c r="F81" i="14" s="1"/>
  <c r="C81" i="14"/>
  <c r="B81" i="14"/>
  <c r="F80" i="14"/>
  <c r="G80" i="14" s="1"/>
  <c r="F79" i="14"/>
  <c r="G79" i="14" s="1"/>
  <c r="F78" i="14"/>
  <c r="G78" i="14" s="1"/>
  <c r="F77" i="14"/>
  <c r="G77" i="14" s="1"/>
  <c r="E76" i="14"/>
  <c r="E82" i="14" s="1"/>
  <c r="D76" i="14"/>
  <c r="D82" i="14" s="1"/>
  <c r="F82" i="14" s="1"/>
  <c r="C76" i="14"/>
  <c r="C82" i="14" s="1"/>
  <c r="B76" i="14"/>
  <c r="F75" i="14"/>
  <c r="G75" i="14" s="1"/>
  <c r="F74" i="14"/>
  <c r="G74" i="14" s="1"/>
  <c r="F73" i="14"/>
  <c r="G73" i="14" s="1"/>
  <c r="F72" i="14"/>
  <c r="G72" i="14" s="1"/>
  <c r="F71" i="14"/>
  <c r="G71" i="14" s="1"/>
  <c r="E68" i="14"/>
  <c r="E69" i="14" s="1"/>
  <c r="D68" i="14"/>
  <c r="D69" i="14" s="1"/>
  <c r="C68" i="14"/>
  <c r="C69" i="14" s="1"/>
  <c r="B68" i="14"/>
  <c r="F67" i="14"/>
  <c r="G67" i="14" s="1"/>
  <c r="F66" i="14"/>
  <c r="G66" i="14" s="1"/>
  <c r="F65" i="14"/>
  <c r="G65" i="14" s="1"/>
  <c r="F64" i="14"/>
  <c r="G64" i="14" s="1"/>
  <c r="F63" i="14"/>
  <c r="G63" i="14" s="1"/>
  <c r="F62" i="14"/>
  <c r="G62" i="14" s="1"/>
  <c r="F61" i="14"/>
  <c r="G61" i="14" s="1"/>
  <c r="E59" i="14"/>
  <c r="D59" i="14"/>
  <c r="F59" i="14" s="1"/>
  <c r="C59" i="14"/>
  <c r="B59" i="14"/>
  <c r="F58" i="14"/>
  <c r="G58" i="14" s="1"/>
  <c r="F57" i="14"/>
  <c r="G57" i="14" s="1"/>
  <c r="F56" i="14"/>
  <c r="G56" i="14" s="1"/>
  <c r="F55" i="14"/>
  <c r="G55" i="14" s="1"/>
  <c r="F54" i="14"/>
  <c r="G54" i="14" s="1"/>
  <c r="F53" i="14"/>
  <c r="G53" i="14" s="1"/>
  <c r="F52" i="14"/>
  <c r="G52" i="14" s="1"/>
  <c r="F51" i="14"/>
  <c r="G51" i="14" s="1"/>
  <c r="F49" i="14"/>
  <c r="G49" i="14" s="1"/>
  <c r="F48" i="14"/>
  <c r="G48" i="14" s="1"/>
  <c r="F46" i="14"/>
  <c r="G46" i="14" s="1"/>
  <c r="F44" i="14"/>
  <c r="G44" i="14" s="1"/>
  <c r="F43" i="14"/>
  <c r="G43" i="14" s="1"/>
  <c r="F42" i="14"/>
  <c r="G42" i="14" s="1"/>
  <c r="E41" i="14"/>
  <c r="E45" i="14" s="1"/>
  <c r="E47" i="14" s="1"/>
  <c r="E50" i="14" s="1"/>
  <c r="E60" i="14" s="1"/>
  <c r="B41" i="14"/>
  <c r="F40" i="14"/>
  <c r="G40" i="14" s="1"/>
  <c r="F39" i="14"/>
  <c r="G39" i="14" s="1"/>
  <c r="F38" i="14"/>
  <c r="G38" i="14" s="1"/>
  <c r="F37" i="14"/>
  <c r="G37" i="14" s="1"/>
  <c r="F36" i="14"/>
  <c r="G36" i="14" s="1"/>
  <c r="F35" i="14"/>
  <c r="G35" i="14" s="1"/>
  <c r="F34" i="14"/>
  <c r="G34" i="14" s="1"/>
  <c r="F33" i="14"/>
  <c r="G33" i="14" s="1"/>
  <c r="F32" i="14"/>
  <c r="G32" i="14" s="1"/>
  <c r="F31" i="14"/>
  <c r="G31" i="14" s="1"/>
  <c r="F30" i="14"/>
  <c r="G30" i="14" s="1"/>
  <c r="F29" i="14"/>
  <c r="G29" i="14" s="1"/>
  <c r="F28" i="14"/>
  <c r="G28" i="14" s="1"/>
  <c r="F27" i="14"/>
  <c r="G27" i="14" s="1"/>
  <c r="F26" i="14"/>
  <c r="G26" i="14" s="1"/>
  <c r="F25" i="14"/>
  <c r="G25" i="14" s="1"/>
  <c r="F24" i="14"/>
  <c r="G24" i="14" s="1"/>
  <c r="F23" i="14"/>
  <c r="G23" i="14" s="1"/>
  <c r="F22" i="14"/>
  <c r="G22" i="14" s="1"/>
  <c r="F21" i="14"/>
  <c r="G21" i="14" s="1"/>
  <c r="F20" i="14"/>
  <c r="G20" i="14" s="1"/>
  <c r="F19" i="14"/>
  <c r="G19" i="14" s="1"/>
  <c r="F18" i="14"/>
  <c r="G18" i="14" s="1"/>
  <c r="F17" i="14"/>
  <c r="G17" i="14" s="1"/>
  <c r="F16" i="14"/>
  <c r="G16" i="14" s="1"/>
  <c r="F15" i="14"/>
  <c r="G15" i="14" s="1"/>
  <c r="F14" i="14"/>
  <c r="G14" i="14" s="1"/>
  <c r="F13" i="14"/>
  <c r="G13" i="14" s="1"/>
  <c r="F12" i="14"/>
  <c r="G12" i="14" s="1"/>
  <c r="F11" i="14"/>
  <c r="G11" i="14" s="1"/>
  <c r="F10" i="14"/>
  <c r="G10" i="14" s="1"/>
  <c r="F9" i="14"/>
  <c r="G9" i="14" s="1"/>
  <c r="F8" i="14"/>
  <c r="G8" i="14" s="1"/>
  <c r="F7" i="14"/>
  <c r="G7" i="14" s="1"/>
  <c r="D41" i="14"/>
  <c r="D45" i="14" s="1"/>
  <c r="D47" i="14" s="1"/>
  <c r="D50" i="14" s="1"/>
  <c r="D60" i="14" s="1"/>
  <c r="C41" i="14"/>
  <c r="C45" i="14" s="1"/>
  <c r="C47" i="14" s="1"/>
  <c r="C50" i="14" s="1"/>
  <c r="C60" i="14" s="1"/>
  <c r="G5" i="14"/>
  <c r="F5" i="14"/>
  <c r="F85" i="14" l="1"/>
  <c r="F60" i="14"/>
  <c r="D70" i="14"/>
  <c r="D83" i="14" s="1"/>
  <c r="D84" i="14" s="1"/>
  <c r="D86" i="14" s="1"/>
  <c r="F6" i="14"/>
  <c r="G6" i="14" s="1"/>
  <c r="F50" i="14"/>
  <c r="F68" i="14"/>
  <c r="G68" i="14" s="1"/>
  <c r="F76" i="14"/>
  <c r="G76" i="14" s="1"/>
  <c r="B82" i="14"/>
  <c r="G82" i="14" s="1"/>
  <c r="F41" i="14"/>
  <c r="G41" i="14" s="1"/>
  <c r="B45" i="14"/>
  <c r="F45" i="14"/>
  <c r="F47" i="14"/>
  <c r="G59" i="14"/>
  <c r="C70" i="14"/>
  <c r="E70" i="14"/>
  <c r="E83" i="14" s="1"/>
  <c r="E84" i="14" s="1"/>
  <c r="E86" i="14" s="1"/>
  <c r="B69" i="14"/>
  <c r="F69" i="14"/>
  <c r="G81" i="14"/>
  <c r="G85" i="14"/>
  <c r="M30" i="13"/>
  <c r="O30" i="13" s="1"/>
  <c r="M35" i="13" l="1"/>
  <c r="O35" i="13" s="1"/>
  <c r="G69" i="14"/>
  <c r="C83" i="14"/>
  <c r="F70" i="14"/>
  <c r="G45" i="14"/>
  <c r="B47" i="14"/>
  <c r="M36" i="13" l="1"/>
  <c r="O36" i="13" s="1"/>
  <c r="M23" i="13"/>
  <c r="O23" i="13" s="1"/>
  <c r="C84" i="14"/>
  <c r="F83" i="14"/>
  <c r="G47" i="14"/>
  <c r="B50" i="14"/>
  <c r="B6" i="1"/>
  <c r="D6" i="1"/>
  <c r="C6" i="1"/>
  <c r="M25" i="13" l="1"/>
  <c r="O25" i="13" s="1"/>
  <c r="C86" i="14"/>
  <c r="F86" i="14" s="1"/>
  <c r="F84" i="14"/>
  <c r="G50" i="14"/>
  <c r="B60" i="14"/>
  <c r="C38" i="10"/>
  <c r="C39" i="10" s="1"/>
  <c r="B38" i="10"/>
  <c r="D37" i="10"/>
  <c r="D36" i="10"/>
  <c r="D35" i="10"/>
  <c r="B35" i="10"/>
  <c r="B39" i="10" s="1"/>
  <c r="C33" i="10"/>
  <c r="B33" i="10"/>
  <c r="D32" i="10"/>
  <c r="D33" i="10" s="1"/>
  <c r="C30" i="10"/>
  <c r="B30" i="10"/>
  <c r="C29" i="10"/>
  <c r="B29" i="10"/>
  <c r="C27" i="10"/>
  <c r="B27" i="10"/>
  <c r="C25" i="10"/>
  <c r="C24" i="10"/>
  <c r="B24" i="10"/>
  <c r="D23" i="10"/>
  <c r="C22" i="10"/>
  <c r="B22" i="10"/>
  <c r="D22" i="10" s="1"/>
  <c r="D21" i="10"/>
  <c r="D20" i="10"/>
  <c r="B20" i="10"/>
  <c r="D19" i="10"/>
  <c r="D18" i="10"/>
  <c r="D17" i="10"/>
  <c r="D16" i="10"/>
  <c r="D15" i="10"/>
  <c r="D14" i="10"/>
  <c r="D13" i="10"/>
  <c r="D12" i="10"/>
  <c r="B11" i="10"/>
  <c r="D11" i="10" s="1"/>
  <c r="D10" i="10"/>
  <c r="B9" i="10"/>
  <c r="D9" i="10" s="1"/>
  <c r="B8" i="10"/>
  <c r="D7" i="10"/>
  <c r="D6" i="10"/>
  <c r="M28" i="13" l="1"/>
  <c r="O28" i="13" s="1"/>
  <c r="G60" i="14"/>
  <c r="B70" i="14"/>
  <c r="B26" i="10"/>
  <c r="B28" i="10" s="1"/>
  <c r="B31" i="10" s="1"/>
  <c r="B34" i="10" s="1"/>
  <c r="C26" i="10"/>
  <c r="C28" i="10" s="1"/>
  <c r="C31" i="10" s="1"/>
  <c r="C34" i="10" s="1"/>
  <c r="C40" i="10" s="1"/>
  <c r="D38" i="10"/>
  <c r="D39" i="10" s="1"/>
  <c r="D26" i="10"/>
  <c r="D28" i="10" s="1"/>
  <c r="D31" i="10" s="1"/>
  <c r="D34" i="10" s="1"/>
  <c r="B40" i="10"/>
  <c r="M31" i="13" l="1"/>
  <c r="O31" i="13" s="1"/>
  <c r="G70" i="14"/>
  <c r="B83" i="14"/>
  <c r="D40" i="10"/>
  <c r="M37" i="13" l="1"/>
  <c r="G83" i="14"/>
  <c r="B84" i="14"/>
  <c r="M38" i="13" l="1"/>
  <c r="O38" i="13" s="1"/>
  <c r="O37" i="13"/>
  <c r="G84" i="14"/>
  <c r="B86" i="14"/>
  <c r="G86" i="14" s="1"/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2" i="1"/>
  <c r="G43" i="1"/>
  <c r="G44" i="1"/>
  <c r="G46" i="1"/>
  <c r="G48" i="1"/>
  <c r="G49" i="1"/>
  <c r="G51" i="1"/>
  <c r="G52" i="1"/>
  <c r="G53" i="1"/>
  <c r="G54" i="1"/>
  <c r="G55" i="1"/>
  <c r="G56" i="1"/>
  <c r="G57" i="1"/>
  <c r="G58" i="1"/>
  <c r="G59" i="1"/>
  <c r="G61" i="1"/>
  <c r="G62" i="1"/>
  <c r="G63" i="1"/>
  <c r="G64" i="1"/>
  <c r="G65" i="1"/>
  <c r="G66" i="1"/>
  <c r="G67" i="1"/>
  <c r="G68" i="1"/>
  <c r="G71" i="1"/>
  <c r="G72" i="1"/>
  <c r="G73" i="1"/>
  <c r="G74" i="1"/>
  <c r="G75" i="1"/>
  <c r="G76" i="1"/>
  <c r="G77" i="1"/>
  <c r="G78" i="1"/>
  <c r="G79" i="1"/>
  <c r="G80" i="1"/>
  <c r="G81" i="1"/>
  <c r="G82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5" i="1"/>
  <c r="E81" i="1" l="1"/>
  <c r="D81" i="1"/>
  <c r="C81" i="1"/>
  <c r="B81" i="1"/>
  <c r="F80" i="1"/>
  <c r="F79" i="1"/>
  <c r="F78" i="1"/>
  <c r="F77" i="1"/>
  <c r="E76" i="1"/>
  <c r="E82" i="1" s="1"/>
  <c r="D76" i="1"/>
  <c r="D82" i="1" s="1"/>
  <c r="C76" i="1"/>
  <c r="C82" i="1" s="1"/>
  <c r="B76" i="1"/>
  <c r="B82" i="1" s="1"/>
  <c r="F75" i="1"/>
  <c r="F74" i="1"/>
  <c r="F73" i="1"/>
  <c r="F72" i="1"/>
  <c r="F71" i="1"/>
  <c r="E68" i="1"/>
  <c r="E69" i="1" s="1"/>
  <c r="D68" i="1"/>
  <c r="D69" i="1" s="1"/>
  <c r="C68" i="1"/>
  <c r="C69" i="1" s="1"/>
  <c r="B68" i="1"/>
  <c r="B69" i="1" s="1"/>
  <c r="G69" i="1" s="1"/>
  <c r="F67" i="1"/>
  <c r="F66" i="1"/>
  <c r="F65" i="1"/>
  <c r="F64" i="1"/>
  <c r="F63" i="1"/>
  <c r="F62" i="1"/>
  <c r="F61" i="1"/>
  <c r="E59" i="1"/>
  <c r="D59" i="1"/>
  <c r="C59" i="1"/>
  <c r="B59" i="1"/>
  <c r="F58" i="1"/>
  <c r="F57" i="1"/>
  <c r="F56" i="1"/>
  <c r="F55" i="1"/>
  <c r="F54" i="1"/>
  <c r="F53" i="1"/>
  <c r="F52" i="1"/>
  <c r="F51" i="1"/>
  <c r="F49" i="1"/>
  <c r="F48" i="1"/>
  <c r="F46" i="1"/>
  <c r="F44" i="1"/>
  <c r="F43" i="1"/>
  <c r="F42" i="1"/>
  <c r="E41" i="1"/>
  <c r="E45" i="1" s="1"/>
  <c r="E47" i="1" s="1"/>
  <c r="E50" i="1" s="1"/>
  <c r="E60" i="1" s="1"/>
  <c r="D41" i="1"/>
  <c r="D45" i="1" s="1"/>
  <c r="D47" i="1" s="1"/>
  <c r="D50" i="1" s="1"/>
  <c r="C41" i="1"/>
  <c r="B41" i="1"/>
  <c r="B45" i="1" s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G6" i="1" s="1"/>
  <c r="F5" i="1"/>
  <c r="F81" i="1" l="1"/>
  <c r="F82" i="1"/>
  <c r="F85" i="1"/>
  <c r="G85" i="1" s="1"/>
  <c r="F41" i="1"/>
  <c r="G41" i="1" s="1"/>
  <c r="E70" i="1"/>
  <c r="E83" i="1" s="1"/>
  <c r="E84" i="1" s="1"/>
  <c r="E86" i="1" s="1"/>
  <c r="D60" i="1"/>
  <c r="D70" i="1" s="1"/>
  <c r="D83" i="1" s="1"/>
  <c r="D84" i="1" s="1"/>
  <c r="D86" i="1" s="1"/>
  <c r="C45" i="1"/>
  <c r="C47" i="1" s="1"/>
  <c r="C50" i="1" s="1"/>
  <c r="F69" i="1"/>
  <c r="F76" i="1"/>
  <c r="B47" i="1"/>
  <c r="F59" i="1"/>
  <c r="F68" i="1"/>
  <c r="F47" i="1" l="1"/>
  <c r="G47" i="1" s="1"/>
  <c r="F45" i="1"/>
  <c r="G45" i="1" s="1"/>
  <c r="F50" i="1"/>
  <c r="G50" i="1" s="1"/>
  <c r="C60" i="1"/>
  <c r="B50" i="1"/>
  <c r="F60" i="1" l="1"/>
  <c r="C70" i="1"/>
  <c r="B60" i="1"/>
  <c r="G60" i="1" l="1"/>
  <c r="C83" i="1"/>
  <c r="F70" i="1"/>
  <c r="B70" i="1"/>
  <c r="G70" i="1" l="1"/>
  <c r="B83" i="1"/>
  <c r="F83" i="1"/>
  <c r="C84" i="1"/>
  <c r="G83" i="1" l="1"/>
  <c r="C86" i="1"/>
  <c r="F86" i="1" s="1"/>
  <c r="F84" i="1"/>
  <c r="B84" i="1"/>
  <c r="G84" i="1" s="1"/>
  <c r="B86" i="1" l="1"/>
  <c r="G86" i="1" s="1"/>
</calcChain>
</file>

<file path=xl/sharedStrings.xml><?xml version="1.0" encoding="utf-8"?>
<sst xmlns="http://schemas.openxmlformats.org/spreadsheetml/2006/main" count="286" uniqueCount="123">
  <si>
    <t>Ágazati eredménykimutatás</t>
  </si>
  <si>
    <t>eFt</t>
  </si>
  <si>
    <t>Megnevezés</t>
  </si>
  <si>
    <t>Fürdő
szolgáltatás</t>
  </si>
  <si>
    <t>7331
uszoda</t>
  </si>
  <si>
    <t>7332
AVUS</t>
  </si>
  <si>
    <t>7663
7665</t>
  </si>
  <si>
    <t>Összesen</t>
  </si>
  <si>
    <t>Közvetlen anyagköltség</t>
  </si>
  <si>
    <t>Közvetlen villamos energia ktg</t>
  </si>
  <si>
    <t>Közvetlen gázdíj ktg</t>
  </si>
  <si>
    <t>Szennyvíztisztítás bérmunkadíja</t>
  </si>
  <si>
    <t>Szennyvíziszap szállítás, injektálás ktg</t>
  </si>
  <si>
    <t>Közvetlen bérktg</t>
  </si>
  <si>
    <t>Személyjellegű egyéb kifizetések</t>
  </si>
  <si>
    <t>Bérjárulékok</t>
  </si>
  <si>
    <t>Közvetlen ÉCS</t>
  </si>
  <si>
    <t>Idegen szállítás, fuvar ktg</t>
  </si>
  <si>
    <t>Tervezett karbantartás - Rendszeres - Saját</t>
  </si>
  <si>
    <t>Tervezett karbantartás - Nem rendszeres - Saját</t>
  </si>
  <si>
    <t>Hibaelhárítás - Saját</t>
  </si>
  <si>
    <t>Tervezett karbantartás - Rendszeres - Idegen</t>
  </si>
  <si>
    <t>Tervezett karbantartás - Nem rendszeres - Idegen</t>
  </si>
  <si>
    <t>Hibaelhárítás - Idegen</t>
  </si>
  <si>
    <t>Használati díj</t>
  </si>
  <si>
    <t>Távközlési, postai szolgáltatás</t>
  </si>
  <si>
    <t>Egyéb igénybevett szolgáltatás</t>
  </si>
  <si>
    <t>Vízkészlet járulék</t>
  </si>
  <si>
    <t>MEH felügyeleti díj</t>
  </si>
  <si>
    <t>Egyéb szolgáltatások</t>
  </si>
  <si>
    <t>Belső szolgáltatás - átterhelés</t>
  </si>
  <si>
    <t>Művezetőség általános költségei - kfo</t>
  </si>
  <si>
    <t>Központi fenntartás - kfo</t>
  </si>
  <si>
    <t>Gépjárművek üzemeltetési költsége - kfo</t>
  </si>
  <si>
    <t>Munkagépek üzemeltetési költsége - kfo</t>
  </si>
  <si>
    <t>Üzemvitel költségei - kfo</t>
  </si>
  <si>
    <t>Technológiai tevékenység költségei - kfo</t>
  </si>
  <si>
    <t>Laboratóriumi tevékenység költségei - kfo</t>
  </si>
  <si>
    <t>Informatikai tevékenység költségei - kfo</t>
  </si>
  <si>
    <t>Számlázás, pénzügy költségei - kfo</t>
  </si>
  <si>
    <t>Ügyfélszolgálat költségei - kfo</t>
  </si>
  <si>
    <t>HR, munkavédelem költségei - kfo</t>
  </si>
  <si>
    <t>Kisgépek üzemeltetése költségei - kfo</t>
  </si>
  <si>
    <t>Készenléti tevékenység költségei - kfo</t>
  </si>
  <si>
    <t>ÖSSZES KÖZVETLEN KÖLTSÉG</t>
  </si>
  <si>
    <t>Saját előállítású eszközök aktivált értéke</t>
  </si>
  <si>
    <t>Eladott áruk beszerzési értéke</t>
  </si>
  <si>
    <t>Eladott (közvetített) szolgáltatások értéke</t>
  </si>
  <si>
    <t>ÉRTÉKESÍTÉS KÖZVETLEN KÖLTSÉGE</t>
  </si>
  <si>
    <t>Üzemi általános költség</t>
  </si>
  <si>
    <t>SZŰKÍTETT ÖNKÖLTSÉG</t>
  </si>
  <si>
    <t>Rt irányítás költség</t>
  </si>
  <si>
    <t>Egyéb általános költség</t>
  </si>
  <si>
    <t>TELJES ÖNKÖLTSÉG</t>
  </si>
  <si>
    <t>Szennyvízbírság</t>
  </si>
  <si>
    <t>Környezetterhelési díj</t>
  </si>
  <si>
    <t>Közművezeték adó</t>
  </si>
  <si>
    <t>Bírság, kötbér, késedelmi kamat</t>
  </si>
  <si>
    <t>Építményadó</t>
  </si>
  <si>
    <t>Idegenforgalmi adó</t>
  </si>
  <si>
    <t>Helyi iparűzési adó</t>
  </si>
  <si>
    <t>Egyéb ráfordítás</t>
  </si>
  <si>
    <t>EGYÉB_RÁFORDÍTÁS</t>
  </si>
  <si>
    <t>ÜZEMI RÁFORDÍTÁS ÖSSZESEN</t>
  </si>
  <si>
    <t>Belföldi értékesítés nettó árbevétel</t>
  </si>
  <si>
    <t>Export tevékenység árbevétele</t>
  </si>
  <si>
    <t>Csatornabírság</t>
  </si>
  <si>
    <t>Költségvetésből kapott támogatás</t>
  </si>
  <si>
    <t>Költségek, ráford. ellent. kapott támogatás</t>
  </si>
  <si>
    <t>Biztosító által visszaigazolt kártérítés</t>
  </si>
  <si>
    <t>Egyéb bevételek</t>
  </si>
  <si>
    <t>EGYÉB BEVÉTELEK</t>
  </si>
  <si>
    <t>ÜZEMI BEVÉTELEK</t>
  </si>
  <si>
    <t>ÜZEMI (ÜZLETI) TEVÉKENYSÉG EREDMÉNYE</t>
  </si>
  <si>
    <t>Kapott (járó) osztalék és részesedés</t>
  </si>
  <si>
    <t>Részesedések értékesítésének árfolyamnyeresége</t>
  </si>
  <si>
    <t>Befekt. pénzügyi eszk. kamatai, árfoly. nyereség</t>
  </si>
  <si>
    <t>Egyéb kapott (járó) kamatok és kamatjell. bevét.</t>
  </si>
  <si>
    <t>Pénzügyi műveletek egyéb bevételei</t>
  </si>
  <si>
    <t>PÉNZÜGYI MŰVELETEK BEVÉTELEI</t>
  </si>
  <si>
    <t>Befekt. pénzügyi eszk. árfolyamvesztesége</t>
  </si>
  <si>
    <t>Fizetendő kamatok és kamatjellegű ráfordítások</t>
  </si>
  <si>
    <t>Részesedések, értékpapírok, bankbet. értékveszt.</t>
  </si>
  <si>
    <t>Pénzügyi műveletek egyéb ráfordításai</t>
  </si>
  <si>
    <t>PÉNZÜGYI MŰVELETEK RÁFORDÍTÁSAI</t>
  </si>
  <si>
    <t>PÉNZÜGYI MŰVELETEK EREDMÉNYE</t>
  </si>
  <si>
    <t>SZOKÁSOS VÁLLALKOZÁSI EREDMÉNY</t>
  </si>
  <si>
    <t>ADÓZÁS ELŐTTI EREDMÉNY</t>
  </si>
  <si>
    <t>Adófizetési kötelezettség</t>
  </si>
  <si>
    <t>ADÓZOTT EREDMÉNY</t>
  </si>
  <si>
    <t>Uszoda és termálfürdő</t>
  </si>
  <si>
    <t>TAO beruházás</t>
  </si>
  <si>
    <t>Karbantartás - rendszeres (saját)</t>
  </si>
  <si>
    <t>Karbantartás - nem rendszeres (saját)</t>
  </si>
  <si>
    <t>Karbantartás - rendszeres (idegen)</t>
  </si>
  <si>
    <t>Karbantartás - nem rendszeres (idegen)</t>
  </si>
  <si>
    <t>Egyéb szolgáltatások (vagyonbiztosítás, illeték)</t>
  </si>
  <si>
    <t>Belső szolgáltatás-labor</t>
  </si>
  <si>
    <t>Gépjárművek,munkagépek, kisgépek üzemeltetési ktg, HR, munkavédelem -kfo</t>
  </si>
  <si>
    <t>Támogatás/üzemeltetési díj</t>
  </si>
  <si>
    <t xml:space="preserve"> </t>
  </si>
  <si>
    <t>2019. január</t>
  </si>
  <si>
    <t>2019. évi terv (2019. febr. 7.)</t>
  </si>
  <si>
    <t>Fürdő összesen</t>
  </si>
  <si>
    <t>Egyéb bevétel*</t>
  </si>
  <si>
    <t>Fürdő komplexum működtetési költségei és bevételei 2019. év terv</t>
  </si>
  <si>
    <t>Ft</t>
  </si>
  <si>
    <t>BS-2019/00584 szla melléklete alapján</t>
  </si>
  <si>
    <t>2019. február</t>
  </si>
  <si>
    <t>Egyéb szolgáltatások (vagyonbizt., illeték)</t>
  </si>
  <si>
    <t>ÉRTÉKESÍTÉS KÖZVETLEN
KÖLTSÉGE</t>
  </si>
  <si>
    <t>Egyéb bevétel</t>
  </si>
  <si>
    <t>tény</t>
  </si>
  <si>
    <t>terv</t>
  </si>
  <si>
    <t>Fürdő komplexum működtetési költségei és bevételei terv értékelése</t>
  </si>
  <si>
    <t>ÜZEMI (ÜZLETI) TEV. EREDMÉNYE
TÁMOGATÁS NÉLKÜL</t>
  </si>
  <si>
    <t>index
2022
tény/terv</t>
  </si>
  <si>
    <t>eltérés
2022-2021.
tény</t>
  </si>
  <si>
    <t>2021.év</t>
  </si>
  <si>
    <t>2022.év</t>
  </si>
  <si>
    <t>Karbantartás (saját)</t>
  </si>
  <si>
    <t>Karbantartás (idegen)</t>
  </si>
  <si>
    <t>2022.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</si>
</sst>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i/>
      <sz val="11"/>
      <name val="Arial CE"/>
      <charset val="238"/>
    </font>
    <font>
      <b/>
      <sz val="10"/>
      <name val="Arial CE"/>
      <family val="2"/>
      <charset val="238"/>
    </font>
    <font>
      <b/>
      <i/>
      <sz val="11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color rgb="FFFF0000"/>
      <name val="Arial CE"/>
      <charset val="238"/>
    </font>
    <font>
      <b/>
      <sz val="14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9" fontId="13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85">
    <xf numFmtId="0" fontId="0" fillId="0" borderId="0" xfId="0"/>
    <xf numFmtId="0" fontId="0" fillId="0" borderId="0" xfId="0" applyFill="1"/>
    <xf numFmtId="0" fontId="7" fillId="0" borderId="0" xfId="0" applyFont="1" applyFill="1" applyAlignment="1">
      <alignment horizontal="right"/>
    </xf>
    <xf numFmtId="0" fontId="0" fillId="0" borderId="1" xfId="0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3" fontId="9" fillId="0" borderId="1" xfId="0" applyNumberFormat="1" applyFont="1" applyFill="1" applyBorder="1"/>
    <xf numFmtId="3" fontId="0" fillId="0" borderId="1" xfId="0" applyNumberFormat="1" applyBorder="1"/>
    <xf numFmtId="3" fontId="0" fillId="0" borderId="1" xfId="0" applyNumberFormat="1" applyFill="1" applyBorder="1"/>
    <xf numFmtId="3" fontId="0" fillId="0" borderId="0" xfId="0" applyNumberFormat="1"/>
    <xf numFmtId="0" fontId="10" fillId="0" borderId="1" xfId="0" applyFont="1" applyFill="1" applyBorder="1"/>
    <xf numFmtId="3" fontId="11" fillId="0" borderId="1" xfId="0" applyNumberFormat="1" applyFont="1" applyFill="1" applyBorder="1"/>
    <xf numFmtId="3" fontId="10" fillId="0" borderId="1" xfId="0" applyNumberFormat="1" applyFont="1" applyFill="1" applyBorder="1"/>
    <xf numFmtId="0" fontId="10" fillId="0" borderId="0" xfId="0" applyFont="1" applyFill="1"/>
    <xf numFmtId="3" fontId="12" fillId="0" borderId="1" xfId="0" applyNumberFormat="1" applyFont="1" applyFill="1" applyBorder="1"/>
    <xf numFmtId="0" fontId="0" fillId="0" borderId="1" xfId="0" applyBorder="1"/>
    <xf numFmtId="3" fontId="9" fillId="0" borderId="1" xfId="0" applyNumberFormat="1" applyFont="1" applyBorder="1"/>
    <xf numFmtId="0" fontId="10" fillId="0" borderId="1" xfId="0" applyFont="1" applyBorder="1"/>
    <xf numFmtId="3" fontId="11" fillId="0" borderId="1" xfId="0" applyNumberFormat="1" applyFont="1" applyBorder="1"/>
    <xf numFmtId="3" fontId="10" fillId="0" borderId="1" xfId="0" applyNumberFormat="1" applyFont="1" applyBorder="1"/>
    <xf numFmtId="0" fontId="15" fillId="0" borderId="0" xfId="0" applyNumberFormat="1" applyFont="1" applyFill="1" applyBorder="1" applyAlignment="1"/>
    <xf numFmtId="0" fontId="14" fillId="0" borderId="0" xfId="0" applyNumberFormat="1" applyFont="1" applyFill="1" applyAlignment="1">
      <alignment vertical="top"/>
    </xf>
    <xf numFmtId="0" fontId="14" fillId="0" borderId="0" xfId="0" applyFont="1" applyFill="1" applyBorder="1"/>
    <xf numFmtId="0" fontId="15" fillId="0" borderId="0" xfId="0" applyFont="1" applyFill="1" applyAlignment="1"/>
    <xf numFmtId="0" fontId="15" fillId="0" borderId="0" xfId="0" applyFont="1" applyFill="1" applyBorder="1"/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/>
    <xf numFmtId="3" fontId="15" fillId="0" borderId="6" xfId="0" applyNumberFormat="1" applyFont="1" applyFill="1" applyBorder="1" applyAlignment="1">
      <alignment horizontal="right" vertical="center"/>
    </xf>
    <xf numFmtId="3" fontId="15" fillId="0" borderId="1" xfId="0" applyNumberFormat="1" applyFont="1" applyFill="1" applyBorder="1" applyAlignment="1">
      <alignment horizontal="right" vertical="center"/>
    </xf>
    <xf numFmtId="3" fontId="15" fillId="0" borderId="6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right"/>
    </xf>
    <xf numFmtId="3" fontId="15" fillId="0" borderId="7" xfId="0" applyNumberFormat="1" applyFont="1" applyFill="1" applyBorder="1" applyAlignment="1">
      <alignment horizontal="right" vertical="center"/>
    </xf>
    <xf numFmtId="0" fontId="15" fillId="0" borderId="5" xfId="0" applyFont="1" applyFill="1" applyBorder="1" applyAlignment="1">
      <alignment wrapText="1"/>
    </xf>
    <xf numFmtId="3" fontId="15" fillId="0" borderId="0" xfId="0" applyNumberFormat="1" applyFont="1" applyFill="1" applyBorder="1" applyAlignment="1">
      <alignment vertical="center"/>
    </xf>
    <xf numFmtId="0" fontId="14" fillId="0" borderId="5" xfId="0" applyFont="1" applyFill="1" applyBorder="1"/>
    <xf numFmtId="3" fontId="14" fillId="0" borderId="6" xfId="0" applyNumberFormat="1" applyFont="1" applyFill="1" applyBorder="1" applyAlignment="1">
      <alignment vertical="center"/>
    </xf>
    <xf numFmtId="3" fontId="14" fillId="0" borderId="1" xfId="0" applyNumberFormat="1" applyFont="1" applyFill="1" applyBorder="1" applyAlignment="1">
      <alignment vertical="center"/>
    </xf>
    <xf numFmtId="3" fontId="14" fillId="0" borderId="7" xfId="0" applyNumberFormat="1" applyFont="1" applyFill="1" applyBorder="1" applyAlignment="1">
      <alignment vertical="center"/>
    </xf>
    <xf numFmtId="3" fontId="14" fillId="0" borderId="6" xfId="0" applyNumberFormat="1" applyFont="1" applyFill="1" applyBorder="1" applyAlignment="1">
      <alignment horizontal="right" vertical="center"/>
    </xf>
    <xf numFmtId="3" fontId="14" fillId="0" borderId="1" xfId="0" applyNumberFormat="1" applyFont="1" applyFill="1" applyBorder="1" applyAlignment="1">
      <alignment horizontal="right" vertical="center"/>
    </xf>
    <xf numFmtId="3" fontId="14" fillId="0" borderId="7" xfId="0" applyNumberFormat="1" applyFont="1" applyFill="1" applyBorder="1" applyAlignment="1">
      <alignment horizontal="right" vertical="center"/>
    </xf>
    <xf numFmtId="0" fontId="14" fillId="0" borderId="8" xfId="0" applyFont="1" applyFill="1" applyBorder="1"/>
    <xf numFmtId="3" fontId="14" fillId="0" borderId="9" xfId="0" applyNumberFormat="1" applyFont="1" applyFill="1" applyBorder="1" applyAlignment="1">
      <alignment vertical="center"/>
    </xf>
    <xf numFmtId="3" fontId="14" fillId="0" borderId="10" xfId="0" applyNumberFormat="1" applyFont="1" applyFill="1" applyBorder="1" applyAlignment="1">
      <alignment vertical="center"/>
    </xf>
    <xf numFmtId="3" fontId="14" fillId="0" borderId="11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/>
    <xf numFmtId="3" fontId="14" fillId="0" borderId="0" xfId="0" applyNumberFormat="1" applyFont="1" applyFill="1" applyBorder="1"/>
    <xf numFmtId="3" fontId="14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/>
    <xf numFmtId="0" fontId="15" fillId="0" borderId="0" xfId="0" applyFont="1" applyFill="1" applyBorder="1" applyAlignment="1">
      <alignment horizontal="center" vertical="center"/>
    </xf>
    <xf numFmtId="3" fontId="15" fillId="0" borderId="0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/>
    <xf numFmtId="0" fontId="16" fillId="0" borderId="0" xfId="0" applyFont="1" applyAlignment="1">
      <alignment vertical="center"/>
    </xf>
    <xf numFmtId="0" fontId="17" fillId="0" borderId="0" xfId="0" applyFont="1" applyFill="1"/>
    <xf numFmtId="3" fontId="17" fillId="0" borderId="0" xfId="0" applyNumberFormat="1" applyFont="1" applyFill="1"/>
    <xf numFmtId="164" fontId="15" fillId="0" borderId="1" xfId="3" applyNumberFormat="1" applyFont="1" applyFill="1" applyBorder="1" applyAlignment="1">
      <alignment horizontal="right" vertical="center"/>
    </xf>
    <xf numFmtId="164" fontId="14" fillId="0" borderId="1" xfId="3" applyNumberFormat="1" applyFont="1" applyFill="1" applyBorder="1" applyAlignment="1">
      <alignment horizontal="right" vertical="center"/>
    </xf>
    <xf numFmtId="3" fontId="15" fillId="0" borderId="1" xfId="0" applyNumberFormat="1" applyFont="1" applyFill="1" applyBorder="1"/>
    <xf numFmtId="3" fontId="14" fillId="0" borderId="1" xfId="0" applyNumberFormat="1" applyFont="1" applyFill="1" applyBorder="1"/>
    <xf numFmtId="3" fontId="15" fillId="0" borderId="0" xfId="0" applyNumberFormat="1" applyFont="1" applyFill="1" applyBorder="1" applyAlignment="1">
      <alignment horizontal="right" vertical="center"/>
    </xf>
    <xf numFmtId="3" fontId="19" fillId="0" borderId="0" xfId="0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right"/>
    </xf>
    <xf numFmtId="0" fontId="15" fillId="0" borderId="1" xfId="0" applyFont="1" applyFill="1" applyBorder="1"/>
    <xf numFmtId="0" fontId="15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14" fillId="0" borderId="1" xfId="0" applyFont="1" applyFill="1" applyBorder="1"/>
    <xf numFmtId="164" fontId="14" fillId="0" borderId="1" xfId="3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left" vertical="center"/>
    </xf>
    <xf numFmtId="0" fontId="14" fillId="0" borderId="16" xfId="0" applyFont="1" applyFill="1" applyBorder="1" applyAlignment="1">
      <alignment horizontal="left" vertical="center"/>
    </xf>
    <xf numFmtId="3" fontId="14" fillId="0" borderId="13" xfId="0" applyNumberFormat="1" applyFont="1" applyFill="1" applyBorder="1" applyAlignment="1">
      <alignment horizontal="center"/>
    </xf>
    <xf numFmtId="3" fontId="14" fillId="0" borderId="14" xfId="0" applyNumberFormat="1" applyFont="1" applyFill="1" applyBorder="1" applyAlignment="1">
      <alignment horizontal="center"/>
    </xf>
    <xf numFmtId="3" fontId="14" fillId="0" borderId="15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8" fillId="0" borderId="0" xfId="0" applyFont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</cellXfs>
  <cellStyles count="7">
    <cellStyle name="Normál" xfId="0" builtinId="0"/>
    <cellStyle name="Normál 2" xfId="1"/>
    <cellStyle name="Normál 3" xfId="2"/>
    <cellStyle name="Normál 4" xfId="4"/>
    <cellStyle name="Normál 5" xfId="5"/>
    <cellStyle name="Normál 6" xfId="6"/>
    <cellStyle name="Százalék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SUZSA\2000.09\terv2000\TERV99\9806KT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SUZSA\terv2000\terv99\TERV99\9806KT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SUZSA\terv2000\TERV99\9806KT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  <sheetName val="Össz."/>
      <sheetName val="Szhely-Kg"/>
      <sheetName val="Porpác"/>
      <sheetName val="Vát"/>
      <sheetName val="Ikervár"/>
      <sheetName val="Velem"/>
      <sheetName val="Bozsok"/>
      <sheetName val="Csepreg"/>
      <sheetName val="T.liget"/>
      <sheetName val="S.k.kút"/>
      <sheetName val="Tömörd"/>
      <sheetName val="Rlak"/>
      <sheetName val="Szeleste"/>
      <sheetName val="Hegyfalu"/>
      <sheetName val="Urai.újf."/>
      <sheetName val="Nagysim."/>
      <sheetName val="Mersevát"/>
      <sheetName val="Kenyeri"/>
      <sheetName val="Mesteri"/>
      <sheetName val="Offa"/>
      <sheetName val="Vönöck"/>
      <sheetName val="Gérce"/>
      <sheetName val="Pápo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>
        <row r="5">
          <cell r="A5" t="str">
            <v>MEGNEVEZÉS</v>
          </cell>
          <cell r="B5" t="str">
            <v>Bevétel és ráfordítás összesen (eFt)</v>
          </cell>
          <cell r="F5" t="str">
            <v>Index
korr./
terv</v>
          </cell>
        </row>
        <row r="6">
          <cell r="B6" t="str">
            <v>2014. év</v>
          </cell>
          <cell r="C6" t="str">
            <v>2014. I-III. negyedév</v>
          </cell>
        </row>
        <row r="7">
          <cell r="B7" t="str">
            <v>mód.terv</v>
          </cell>
          <cell r="C7" t="str">
            <v>tény</v>
          </cell>
          <cell r="D7" t="str">
            <v>korrekció</v>
          </cell>
          <cell r="E7" t="str">
            <v>korrigált</v>
          </cell>
        </row>
        <row r="8">
          <cell r="A8" t="str">
            <v xml:space="preserve">1 anyagköltség  </v>
          </cell>
          <cell r="B8">
            <v>9722</v>
          </cell>
          <cell r="C8">
            <v>5212</v>
          </cell>
          <cell r="D8">
            <v>0</v>
          </cell>
          <cell r="E8">
            <v>5212</v>
          </cell>
          <cell r="F8">
            <v>0.53610368236988271</v>
          </cell>
        </row>
        <row r="9">
          <cell r="A9" t="str">
            <v xml:space="preserve">2 fütőanyag </v>
          </cell>
          <cell r="B9">
            <v>3161</v>
          </cell>
          <cell r="C9">
            <v>1687</v>
          </cell>
          <cell r="D9">
            <v>0</v>
          </cell>
          <cell r="E9">
            <v>1687</v>
          </cell>
          <cell r="F9">
            <v>0.53369186966149951</v>
          </cell>
        </row>
        <row r="10">
          <cell r="A10" t="str">
            <v>3 villamosenergia</v>
          </cell>
          <cell r="B10">
            <v>147593</v>
          </cell>
          <cell r="C10">
            <v>88227</v>
          </cell>
          <cell r="D10">
            <v>0</v>
          </cell>
          <cell r="E10">
            <v>88227</v>
          </cell>
          <cell r="F10">
            <v>0.59777225207157525</v>
          </cell>
        </row>
        <row r="11">
          <cell r="A11" t="str">
            <v xml:space="preserve">4 anyagjellegű szolg. 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A12" t="str">
            <v xml:space="preserve">5 közvetlen bérköltség </v>
          </cell>
          <cell r="B12">
            <v>206300</v>
          </cell>
          <cell r="C12">
            <v>127533</v>
          </cell>
          <cell r="D12">
            <v>0</v>
          </cell>
          <cell r="E12">
            <v>127533</v>
          </cell>
          <cell r="F12">
            <v>0.61819195346582645</v>
          </cell>
        </row>
        <row r="13">
          <cell r="A13" t="str">
            <v>6 személyjellegű egyéb kif.</v>
          </cell>
          <cell r="B13">
            <v>37960</v>
          </cell>
          <cell r="C13">
            <v>29465</v>
          </cell>
          <cell r="D13">
            <v>0</v>
          </cell>
          <cell r="E13">
            <v>29465</v>
          </cell>
          <cell r="F13">
            <v>0.77621180189673344</v>
          </cell>
        </row>
        <row r="14">
          <cell r="A14" t="str">
            <v>7 bérek járulékai és adói</v>
          </cell>
          <cell r="B14">
            <v>54680</v>
          </cell>
          <cell r="C14">
            <v>33854</v>
          </cell>
          <cell r="D14">
            <v>0</v>
          </cell>
          <cell r="E14">
            <v>33854</v>
          </cell>
          <cell r="F14">
            <v>0.61912948061448425</v>
          </cell>
        </row>
        <row r="15">
          <cell r="A15" t="str">
            <v xml:space="preserve">8 vízkészletjárulék  </v>
          </cell>
          <cell r="B15">
            <v>36470</v>
          </cell>
          <cell r="C15">
            <v>27148</v>
          </cell>
          <cell r="D15">
            <v>0</v>
          </cell>
          <cell r="E15">
            <v>27148</v>
          </cell>
          <cell r="F15">
            <v>0.74439265149437894</v>
          </cell>
        </row>
        <row r="16">
          <cell r="A16" t="str">
            <v>9 écs tervszerinti</v>
          </cell>
          <cell r="B16">
            <v>22310</v>
          </cell>
          <cell r="C16">
            <v>16667</v>
          </cell>
          <cell r="D16">
            <v>0</v>
          </cell>
          <cell r="E16">
            <v>16667</v>
          </cell>
          <cell r="F16">
            <v>0.74706409681757058</v>
          </cell>
        </row>
        <row r="17">
          <cell r="A17" t="str">
            <v xml:space="preserve">10 szállítás </v>
          </cell>
          <cell r="B17">
            <v>15440</v>
          </cell>
          <cell r="C17">
            <v>7414</v>
          </cell>
          <cell r="D17">
            <v>0</v>
          </cell>
          <cell r="E17">
            <v>7414</v>
          </cell>
          <cell r="F17">
            <v>0.48018134715025906</v>
          </cell>
        </row>
        <row r="18">
          <cell r="A18" t="str">
            <v>11 közvetlen gépköltség</v>
          </cell>
          <cell r="B18">
            <v>2400</v>
          </cell>
          <cell r="C18">
            <v>499</v>
          </cell>
          <cell r="D18">
            <v>0</v>
          </cell>
          <cell r="E18">
            <v>499</v>
          </cell>
          <cell r="F18">
            <v>0.20791666666666667</v>
          </cell>
        </row>
        <row r="19">
          <cell r="A19" t="str">
            <v xml:space="preserve">12 hálózat terv.karb.saját </v>
          </cell>
          <cell r="B19">
            <v>53000</v>
          </cell>
          <cell r="C19">
            <v>58914</v>
          </cell>
          <cell r="D19">
            <v>0</v>
          </cell>
          <cell r="E19">
            <v>58914</v>
          </cell>
          <cell r="F19">
            <v>1.1115849056603773</v>
          </cell>
        </row>
        <row r="20">
          <cell r="A20" t="str">
            <v>13 hálózat eseti meghib saját</v>
          </cell>
          <cell r="B20">
            <v>105100</v>
          </cell>
          <cell r="C20">
            <v>76901</v>
          </cell>
          <cell r="D20">
            <v>0</v>
          </cell>
          <cell r="E20">
            <v>76901</v>
          </cell>
          <cell r="F20">
            <v>0.73169362511893432</v>
          </cell>
        </row>
        <row r="21">
          <cell r="A21" t="str">
            <v xml:space="preserve">14 létes.terv. karb. saját </v>
          </cell>
          <cell r="B21">
            <v>48950</v>
          </cell>
          <cell r="C21">
            <v>42087</v>
          </cell>
          <cell r="D21">
            <v>0</v>
          </cell>
          <cell r="E21">
            <v>42087</v>
          </cell>
          <cell r="F21">
            <v>0.85979570990806942</v>
          </cell>
        </row>
        <row r="22">
          <cell r="A22" t="str">
            <v xml:space="preserve">15 létes.eseti meghib.saját </v>
          </cell>
          <cell r="B22">
            <v>20550</v>
          </cell>
          <cell r="C22">
            <v>2994</v>
          </cell>
          <cell r="D22">
            <v>0</v>
          </cell>
          <cell r="E22">
            <v>2994</v>
          </cell>
          <cell r="F22">
            <v>0.1456934306569343</v>
          </cell>
        </row>
        <row r="23">
          <cell r="A23" t="str">
            <v xml:space="preserve">16 hálózat terv karb.idegen </v>
          </cell>
          <cell r="B23">
            <v>11640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4">
          <cell r="A24" t="str">
            <v xml:space="preserve">17 hálózat eseti meghib.idegen  </v>
          </cell>
          <cell r="B24">
            <v>11180</v>
          </cell>
          <cell r="C24">
            <v>15</v>
          </cell>
          <cell r="D24">
            <v>0</v>
          </cell>
          <cell r="E24">
            <v>15</v>
          </cell>
          <cell r="F24">
            <v>1.3416815742397137E-3</v>
          </cell>
        </row>
        <row r="25">
          <cell r="A25" t="str">
            <v xml:space="preserve">18 létesitmény terv karb.idegen </v>
          </cell>
          <cell r="B25">
            <v>27020</v>
          </cell>
          <cell r="C25">
            <v>941</v>
          </cell>
          <cell r="D25">
            <v>0</v>
          </cell>
          <cell r="E25">
            <v>941</v>
          </cell>
          <cell r="F25">
            <v>3.4826054774241305E-2</v>
          </cell>
        </row>
        <row r="26">
          <cell r="A26" t="str">
            <v xml:space="preserve">19 létesitmény eseti meghib.idegen </v>
          </cell>
          <cell r="B26">
            <v>2960</v>
          </cell>
          <cell r="C26">
            <v>106</v>
          </cell>
          <cell r="D26">
            <v>0</v>
          </cell>
          <cell r="E26">
            <v>106</v>
          </cell>
          <cell r="F26">
            <v>3.5810810810810813E-2</v>
          </cell>
        </row>
        <row r="27">
          <cell r="A27" t="str">
            <v xml:space="preserve">20 központi fenntart  </v>
          </cell>
          <cell r="B27">
            <v>66950</v>
          </cell>
          <cell r="C27">
            <v>48602</v>
          </cell>
          <cell r="D27">
            <v>0</v>
          </cell>
          <cell r="E27">
            <v>48602</v>
          </cell>
          <cell r="F27">
            <v>0.72594473487677369</v>
          </cell>
        </row>
        <row r="28">
          <cell r="A28" t="str">
            <v xml:space="preserve">21 belső szolg.  </v>
          </cell>
          <cell r="B28">
            <v>-1960</v>
          </cell>
          <cell r="C28">
            <v>-1089</v>
          </cell>
          <cell r="D28">
            <v>0</v>
          </cell>
          <cell r="E28">
            <v>-1089</v>
          </cell>
          <cell r="F28">
            <v>0.55561224489795913</v>
          </cell>
        </row>
        <row r="29">
          <cell r="A29" t="str">
            <v>22 élőmunkával arányos összetett ktg.</v>
          </cell>
          <cell r="B29">
            <v>7220</v>
          </cell>
          <cell r="C29">
            <v>4474</v>
          </cell>
          <cell r="D29">
            <v>0</v>
          </cell>
          <cell r="E29">
            <v>4474</v>
          </cell>
          <cell r="F29">
            <v>0.61966759002770078</v>
          </cell>
        </row>
        <row r="30">
          <cell r="A30" t="str">
            <v xml:space="preserve">23 egyéb összetett közv.ktg </v>
          </cell>
          <cell r="B30">
            <v>141825</v>
          </cell>
          <cell r="C30">
            <v>91236</v>
          </cell>
          <cell r="D30">
            <v>0</v>
          </cell>
          <cell r="E30">
            <v>91236</v>
          </cell>
          <cell r="F30">
            <v>0.64329984135378104</v>
          </cell>
        </row>
        <row r="31">
          <cell r="A31" t="str">
            <v xml:space="preserve">24 egyéb közvetlen.ktg </v>
          </cell>
          <cell r="B31">
            <v>32860</v>
          </cell>
          <cell r="C31">
            <v>15790</v>
          </cell>
          <cell r="D31">
            <v>0</v>
          </cell>
          <cell r="E31">
            <v>15790</v>
          </cell>
          <cell r="F31">
            <v>0.48052343274497872</v>
          </cell>
        </row>
        <row r="32">
          <cell r="A32" t="str">
            <v>25 használati díj</v>
          </cell>
          <cell r="B32">
            <v>105220</v>
          </cell>
          <cell r="C32">
            <v>45024</v>
          </cell>
          <cell r="D32">
            <v>0</v>
          </cell>
          <cell r="E32">
            <v>45024</v>
          </cell>
          <cell r="F32">
            <v>0.42790344041056833</v>
          </cell>
        </row>
        <row r="33">
          <cell r="A33" t="str">
            <v>26 számlázás,pénzügyi tev.költsége</v>
          </cell>
          <cell r="B33">
            <v>81257</v>
          </cell>
          <cell r="C33">
            <v>63813</v>
          </cell>
          <cell r="D33">
            <v>0</v>
          </cell>
          <cell r="E33">
            <v>63813</v>
          </cell>
          <cell r="F33">
            <v>0.78532311062431548</v>
          </cell>
        </row>
        <row r="34">
          <cell r="A34" t="str">
            <v xml:space="preserve">27 összesen közvetlen költség </v>
          </cell>
          <cell r="B34">
            <v>1249808</v>
          </cell>
          <cell r="C34">
            <v>787514</v>
          </cell>
          <cell r="D34">
            <v>0</v>
          </cell>
          <cell r="E34">
            <v>787514</v>
          </cell>
          <cell r="F34">
            <v>0.63010798458643247</v>
          </cell>
        </row>
        <row r="35">
          <cell r="A35" t="str">
            <v>28 aktiválási telj.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</row>
        <row r="36">
          <cell r="A36" t="str">
            <v>29 eladott közvetített szolgáltatás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</row>
        <row r="37">
          <cell r="A37" t="str">
            <v xml:space="preserve">30 eladott áruk beszerzési értéke 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</row>
        <row r="38">
          <cell r="A38" t="str">
            <v xml:space="preserve">31 értékesítés közvetlen költségei </v>
          </cell>
          <cell r="B38">
            <v>1249808</v>
          </cell>
          <cell r="C38">
            <v>787514</v>
          </cell>
          <cell r="D38">
            <v>0</v>
          </cell>
          <cell r="E38">
            <v>787514</v>
          </cell>
          <cell r="F38">
            <v>0.63010798458643247</v>
          </cell>
        </row>
        <row r="39">
          <cell r="A39" t="str">
            <v xml:space="preserve">32 üzemi ált ktg </v>
          </cell>
          <cell r="B39">
            <v>62560</v>
          </cell>
          <cell r="C39">
            <v>50504</v>
          </cell>
          <cell r="D39">
            <v>0</v>
          </cell>
          <cell r="E39">
            <v>50504</v>
          </cell>
          <cell r="F39">
            <v>0.80728900255754477</v>
          </cell>
        </row>
        <row r="40">
          <cell r="A40" t="str">
            <v xml:space="preserve">33 szűkített önköltség </v>
          </cell>
          <cell r="B40">
            <v>1312368</v>
          </cell>
          <cell r="C40">
            <v>838018</v>
          </cell>
          <cell r="D40">
            <v>0</v>
          </cell>
          <cell r="E40">
            <v>838018</v>
          </cell>
          <cell r="F40">
            <v>0.63855412506248244</v>
          </cell>
        </row>
        <row r="41">
          <cell r="A41" t="str">
            <v xml:space="preserve">34 központi irányítás ktg. </v>
          </cell>
          <cell r="B41">
            <v>182812</v>
          </cell>
          <cell r="C41">
            <v>121937</v>
          </cell>
          <cell r="D41">
            <v>0</v>
          </cell>
          <cell r="E41">
            <v>121937</v>
          </cell>
          <cell r="F41">
            <v>0.66700763626020176</v>
          </cell>
        </row>
        <row r="42">
          <cell r="A42" t="str">
            <v xml:space="preserve">35 egyéb ált.ktg </v>
          </cell>
          <cell r="B42">
            <v>27730</v>
          </cell>
          <cell r="C42">
            <v>19968</v>
          </cell>
          <cell r="D42">
            <v>0</v>
          </cell>
          <cell r="E42">
            <v>19968</v>
          </cell>
          <cell r="F42">
            <v>0.72008654886404611</v>
          </cell>
        </row>
        <row r="43">
          <cell r="A43" t="str">
            <v>36 teljes önköltség</v>
          </cell>
          <cell r="B43">
            <v>1522910</v>
          </cell>
          <cell r="C43">
            <v>979923</v>
          </cell>
          <cell r="D43">
            <v>0</v>
          </cell>
          <cell r="E43">
            <v>979923</v>
          </cell>
          <cell r="F43">
            <v>0.64345430787111513</v>
          </cell>
        </row>
        <row r="44">
          <cell r="A44" t="str">
            <v>37 szennyvízbírság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</row>
        <row r="45">
          <cell r="A45" t="str">
            <v>38 egyéb ráfordítás</v>
          </cell>
          <cell r="B45">
            <v>161545</v>
          </cell>
          <cell r="C45">
            <v>158331</v>
          </cell>
          <cell r="D45">
            <v>0</v>
          </cell>
          <cell r="E45">
            <v>158331</v>
          </cell>
          <cell r="F45">
            <v>0.98010461481320998</v>
          </cell>
        </row>
        <row r="46">
          <cell r="A46" t="str">
            <v xml:space="preserve">39 értékvesztés  </v>
          </cell>
          <cell r="B46">
            <v>3650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A47" t="str">
            <v xml:space="preserve">40 ráfordítás összesen </v>
          </cell>
          <cell r="B47">
            <v>1688105</v>
          </cell>
          <cell r="C47">
            <v>1138254</v>
          </cell>
          <cell r="D47">
            <v>0</v>
          </cell>
          <cell r="E47">
            <v>1138254</v>
          </cell>
          <cell r="F47">
            <v>0.67427914732792094</v>
          </cell>
        </row>
        <row r="48">
          <cell r="A48" t="str">
            <v xml:space="preserve">41 értékesítés árbevétele  </v>
          </cell>
          <cell r="B48">
            <v>1728854.6903998123</v>
          </cell>
          <cell r="C48">
            <v>1094240</v>
          </cell>
          <cell r="D48">
            <v>24507</v>
          </cell>
          <cell r="E48">
            <v>1118747</v>
          </cell>
          <cell r="F48">
            <v>0.64710296719111793</v>
          </cell>
        </row>
        <row r="49">
          <cell r="A49" t="str">
            <v xml:space="preserve">42 csatornabírság 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</row>
        <row r="50">
          <cell r="A50" t="str">
            <v>43 egyéb bevételek</v>
          </cell>
          <cell r="B50">
            <v>31713</v>
          </cell>
          <cell r="C50">
            <v>11159</v>
          </cell>
          <cell r="D50">
            <v>0</v>
          </cell>
          <cell r="E50">
            <v>11159</v>
          </cell>
          <cell r="F50">
            <v>0.35187462554788257</v>
          </cell>
        </row>
        <row r="51">
          <cell r="A51" t="str">
            <v xml:space="preserve">44 visszaírt értékvesztés  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</row>
        <row r="52">
          <cell r="A52" t="str">
            <v xml:space="preserve">45 önkorm.támogatások 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</row>
        <row r="53">
          <cell r="A53" t="str">
            <v xml:space="preserve">46 üzemi bevétel összesen  </v>
          </cell>
          <cell r="B53">
            <v>1760567.6903998123</v>
          </cell>
          <cell r="C53">
            <v>1105399</v>
          </cell>
          <cell r="D53">
            <v>24507</v>
          </cell>
          <cell r="E53">
            <v>1129906</v>
          </cell>
          <cell r="F53">
            <v>0.64178503681582755</v>
          </cell>
        </row>
        <row r="54">
          <cell r="A54" t="str">
            <v xml:space="preserve">47 EREDMÉNY </v>
          </cell>
          <cell r="B54">
            <v>72462.690399812302</v>
          </cell>
          <cell r="C54">
            <v>-32855</v>
          </cell>
          <cell r="D54">
            <v>24507</v>
          </cell>
          <cell r="E54">
            <v>-8348</v>
          </cell>
          <cell r="F54">
            <v>-0.11520411337117044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">
          <cell r="A4" t="str">
            <v>MEGNEVEZÉS</v>
          </cell>
          <cell r="B4" t="str">
            <v>Labor költségei</v>
          </cell>
          <cell r="C4" t="str">
            <v>Vízmintázók költsége</v>
          </cell>
          <cell r="D4" t="str">
            <v>Gépjármüvek költségei</v>
          </cell>
          <cell r="E4" t="str">
            <v>Közp.üzemek irányitási ktg</v>
          </cell>
          <cell r="F4" t="str">
            <v>Tech.-és minőségell. Oszt össz.</v>
          </cell>
          <cell r="G4" t="str">
            <v>Müszaki O.  kp. irányitás</v>
          </cell>
          <cell r="H4" t="str">
            <v>Fejlesztési Ig.-hoz tartozó összesen</v>
          </cell>
        </row>
        <row r="5">
          <cell r="A5" t="str">
            <v>ANYAGKÖLTSÉG összesen</v>
          </cell>
          <cell r="B5">
            <v>668185</v>
          </cell>
          <cell r="C5">
            <v>12503</v>
          </cell>
          <cell r="D5">
            <v>688</v>
          </cell>
          <cell r="E5">
            <v>82895</v>
          </cell>
          <cell r="F5">
            <v>764271</v>
          </cell>
          <cell r="G5">
            <v>120787</v>
          </cell>
          <cell r="H5">
            <v>885058</v>
          </cell>
        </row>
        <row r="6">
          <cell r="A6" t="str">
            <v>1.1. Közvetlen anyag</v>
          </cell>
          <cell r="B6">
            <v>512840</v>
          </cell>
          <cell r="C6">
            <v>12503</v>
          </cell>
          <cell r="E6">
            <v>0</v>
          </cell>
          <cell r="F6">
            <v>525343</v>
          </cell>
          <cell r="G6">
            <v>25126</v>
          </cell>
          <cell r="H6">
            <v>550469</v>
          </cell>
        </row>
        <row r="7">
          <cell r="A7" t="str">
            <v>1.2.Fenntartás anyag</v>
          </cell>
          <cell r="B7">
            <v>155345</v>
          </cell>
          <cell r="D7">
            <v>688</v>
          </cell>
          <cell r="F7">
            <v>156033</v>
          </cell>
          <cell r="H7">
            <v>156033</v>
          </cell>
        </row>
        <row r="8">
          <cell r="A8" t="str">
            <v>1.3. Nyomtatvány</v>
          </cell>
          <cell r="E8">
            <v>82895</v>
          </cell>
          <cell r="F8">
            <v>82895</v>
          </cell>
          <cell r="G8">
            <v>95661</v>
          </cell>
          <cell r="H8">
            <v>178556</v>
          </cell>
        </row>
        <row r="9">
          <cell r="A9" t="str">
            <v>VILLAMOS ENERGIA</v>
          </cell>
          <cell r="B9">
            <v>135094</v>
          </cell>
          <cell r="E9">
            <v>0</v>
          </cell>
          <cell r="F9">
            <v>135094</v>
          </cell>
          <cell r="G9">
            <v>0</v>
          </cell>
          <cell r="H9">
            <v>135094</v>
          </cell>
        </row>
        <row r="10">
          <cell r="A10" t="str">
            <v>ÜZEM- ÉS FÜTŐANYAG összesen</v>
          </cell>
          <cell r="B10">
            <v>0</v>
          </cell>
          <cell r="C10">
            <v>0</v>
          </cell>
          <cell r="D10">
            <v>181909</v>
          </cell>
          <cell r="E10">
            <v>0</v>
          </cell>
          <cell r="F10">
            <v>181909</v>
          </cell>
          <cell r="G10">
            <v>0</v>
          </cell>
          <cell r="H10">
            <v>181909</v>
          </cell>
        </row>
        <row r="11">
          <cell r="A11" t="str">
            <v>3.1. Benzin, gázolaj, fütőa.</v>
          </cell>
          <cell r="B11">
            <v>0</v>
          </cell>
          <cell r="C11">
            <v>0</v>
          </cell>
          <cell r="D11">
            <v>181909</v>
          </cell>
          <cell r="F11">
            <v>181909</v>
          </cell>
          <cell r="H11">
            <v>181909</v>
          </cell>
        </row>
        <row r="12">
          <cell r="A12" t="str">
            <v>3.2. Földgáz</v>
          </cell>
          <cell r="F12">
            <v>0</v>
          </cell>
          <cell r="H12">
            <v>0</v>
          </cell>
        </row>
        <row r="13">
          <cell r="A13" t="str">
            <v>BÉRKÖLTSÉG és TB. járulék össz</v>
          </cell>
          <cell r="B13">
            <v>6364622</v>
          </cell>
          <cell r="C13">
            <v>1792353</v>
          </cell>
          <cell r="D13">
            <v>252186</v>
          </cell>
          <cell r="E13">
            <v>4808314</v>
          </cell>
          <cell r="F13">
            <v>13217475</v>
          </cell>
          <cell r="G13">
            <v>3777618</v>
          </cell>
          <cell r="H13">
            <v>16995093</v>
          </cell>
        </row>
        <row r="14">
          <cell r="A14" t="str">
            <v>4.1. Bérköltség</v>
          </cell>
          <cell r="B14">
            <v>4431125</v>
          </cell>
          <cell r="C14">
            <v>1242582</v>
          </cell>
          <cell r="D14">
            <v>181429</v>
          </cell>
          <cell r="E14">
            <v>3363677</v>
          </cell>
          <cell r="F14">
            <v>9218813</v>
          </cell>
          <cell r="G14">
            <v>2648759</v>
          </cell>
          <cell r="H14">
            <v>11867572</v>
          </cell>
        </row>
        <row r="15">
          <cell r="A15" t="str">
            <v>4.2. Bérek járulékai</v>
          </cell>
          <cell r="B15">
            <v>1933497</v>
          </cell>
          <cell r="C15">
            <v>549771</v>
          </cell>
          <cell r="D15">
            <v>70757</v>
          </cell>
          <cell r="E15">
            <v>1444637</v>
          </cell>
          <cell r="F15">
            <v>3998662</v>
          </cell>
          <cell r="G15">
            <v>1128859</v>
          </cell>
          <cell r="H15">
            <v>5127521</v>
          </cell>
        </row>
        <row r="16">
          <cell r="A16" t="str">
            <v>ÉRTÉKCSÖKKENÉSI LEIRÁS össz.</v>
          </cell>
          <cell r="B16">
            <v>2273857</v>
          </cell>
          <cell r="C16">
            <v>61132</v>
          </cell>
          <cell r="D16">
            <v>203514</v>
          </cell>
          <cell r="E16">
            <v>17295</v>
          </cell>
          <cell r="F16">
            <v>2555798</v>
          </cell>
          <cell r="G16">
            <v>49628</v>
          </cell>
          <cell r="H16">
            <v>2605426</v>
          </cell>
        </row>
        <row r="17">
          <cell r="A17" t="str">
            <v>5.1. Tervszerinti écs.</v>
          </cell>
          <cell r="B17">
            <v>2143894</v>
          </cell>
          <cell r="C17">
            <v>48083</v>
          </cell>
          <cell r="D17">
            <v>203514</v>
          </cell>
          <cell r="E17">
            <v>17295</v>
          </cell>
          <cell r="F17">
            <v>2412786</v>
          </cell>
          <cell r="G17">
            <v>49628</v>
          </cell>
          <cell r="H17">
            <v>2462414</v>
          </cell>
        </row>
        <row r="18">
          <cell r="A18" t="str">
            <v>5.2. Kis értékü tárgyi eszköz</v>
          </cell>
          <cell r="B18">
            <v>129963</v>
          </cell>
          <cell r="C18">
            <v>13049</v>
          </cell>
          <cell r="D18">
            <v>0</v>
          </cell>
          <cell r="E18">
            <v>0</v>
          </cell>
          <cell r="F18">
            <v>143012</v>
          </cell>
          <cell r="G18">
            <v>0</v>
          </cell>
          <cell r="H18">
            <v>143012</v>
          </cell>
        </row>
        <row r="19">
          <cell r="A19" t="str">
            <v>5.3. Terven felüli écs.</v>
          </cell>
          <cell r="F19">
            <v>0</v>
          </cell>
          <cell r="H19">
            <v>0</v>
          </cell>
        </row>
        <row r="20">
          <cell r="A20" t="str">
            <v>ANYAGJELLEGÜ SZOLGÁLTATÁS össz</v>
          </cell>
          <cell r="B20">
            <v>166349</v>
          </cell>
          <cell r="C20">
            <v>0</v>
          </cell>
          <cell r="D20">
            <v>74477</v>
          </cell>
          <cell r="E20">
            <v>5815</v>
          </cell>
          <cell r="F20">
            <v>246641</v>
          </cell>
          <cell r="G20">
            <v>38623</v>
          </cell>
          <cell r="H20">
            <v>285264</v>
          </cell>
        </row>
        <row r="21">
          <cell r="A21" t="str">
            <v>6.1. Posta, telefon</v>
          </cell>
          <cell r="E21">
            <v>404</v>
          </cell>
          <cell r="F21">
            <v>404</v>
          </cell>
          <cell r="G21">
            <v>16957</v>
          </cell>
          <cell r="H21">
            <v>17361</v>
          </cell>
        </row>
        <row r="22">
          <cell r="A22" t="str">
            <v>6.2. Idegen szállitás</v>
          </cell>
          <cell r="B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6.3. Idegen javitás</v>
          </cell>
          <cell r="B23">
            <v>162647</v>
          </cell>
          <cell r="C23">
            <v>0</v>
          </cell>
          <cell r="D23">
            <v>74477</v>
          </cell>
          <cell r="E23">
            <v>0</v>
          </cell>
          <cell r="F23">
            <v>237124</v>
          </cell>
          <cell r="G23">
            <v>0</v>
          </cell>
          <cell r="H23">
            <v>237124</v>
          </cell>
        </row>
        <row r="24">
          <cell r="A24" t="str">
            <v>6.4. Szennyviziszap száll.dep,</v>
          </cell>
          <cell r="F24">
            <v>0</v>
          </cell>
          <cell r="H24">
            <v>0</v>
          </cell>
        </row>
        <row r="25">
          <cell r="A25" t="str">
            <v>6.5. Szennyviztiszt.bérmunka d</v>
          </cell>
          <cell r="F25">
            <v>0</v>
          </cell>
          <cell r="H25">
            <v>0</v>
          </cell>
        </row>
        <row r="26">
          <cell r="A26" t="str">
            <v>6.6. Egyéb anyag jellegü</v>
          </cell>
          <cell r="B26">
            <v>3702</v>
          </cell>
          <cell r="C26">
            <v>0</v>
          </cell>
          <cell r="E26">
            <v>5411</v>
          </cell>
          <cell r="F26">
            <v>9113</v>
          </cell>
          <cell r="G26">
            <v>21666</v>
          </cell>
          <cell r="H26">
            <v>30779</v>
          </cell>
        </row>
        <row r="27">
          <cell r="A27" t="str">
            <v>SZEMÉLYI JELLEGÜ összesen</v>
          </cell>
          <cell r="B27">
            <v>365670</v>
          </cell>
          <cell r="C27">
            <v>180494</v>
          </cell>
          <cell r="D27">
            <v>0</v>
          </cell>
          <cell r="E27">
            <v>508986</v>
          </cell>
          <cell r="F27">
            <v>1055150</v>
          </cell>
          <cell r="G27">
            <v>264978</v>
          </cell>
          <cell r="H27">
            <v>1320128</v>
          </cell>
        </row>
        <row r="28">
          <cell r="A28" t="str">
            <v>7.1. Betegszab. táppénz hozzáj</v>
          </cell>
          <cell r="B28">
            <v>46010</v>
          </cell>
          <cell r="C28">
            <v>38363</v>
          </cell>
          <cell r="E28">
            <v>50040</v>
          </cell>
          <cell r="F28">
            <v>134413</v>
          </cell>
          <cell r="G28">
            <v>11040</v>
          </cell>
          <cell r="H28">
            <v>145453</v>
          </cell>
        </row>
        <row r="29">
          <cell r="A29" t="str">
            <v>7.2. Munkábajárás</v>
          </cell>
          <cell r="B29">
            <v>39060</v>
          </cell>
          <cell r="C29">
            <v>51144</v>
          </cell>
          <cell r="E29">
            <v>8208</v>
          </cell>
          <cell r="F29">
            <v>98412</v>
          </cell>
          <cell r="G29">
            <v>0</v>
          </cell>
          <cell r="H29">
            <v>98412</v>
          </cell>
        </row>
        <row r="30">
          <cell r="A30" t="str">
            <v>7.3. Saját szgk. használat</v>
          </cell>
          <cell r="B30">
            <v>13585</v>
          </cell>
          <cell r="C30">
            <v>8256</v>
          </cell>
          <cell r="E30">
            <v>356826</v>
          </cell>
          <cell r="F30">
            <v>378667</v>
          </cell>
          <cell r="G30">
            <v>126609</v>
          </cell>
          <cell r="H30">
            <v>505276</v>
          </cell>
        </row>
        <row r="31">
          <cell r="A31" t="str">
            <v>7.4. Étkezési utalvány</v>
          </cell>
          <cell r="B31">
            <v>129824</v>
          </cell>
          <cell r="C31">
            <v>42807</v>
          </cell>
          <cell r="E31">
            <v>21399</v>
          </cell>
          <cell r="F31">
            <v>194030</v>
          </cell>
          <cell r="G31">
            <v>51360</v>
          </cell>
          <cell r="H31">
            <v>245390</v>
          </cell>
        </row>
        <row r="32">
          <cell r="A32" t="str">
            <v>7.5. Bizalom nyugdijpénztár t.</v>
          </cell>
          <cell r="B32">
            <v>133191</v>
          </cell>
          <cell r="C32">
            <v>39924</v>
          </cell>
          <cell r="D32">
            <v>0</v>
          </cell>
          <cell r="E32">
            <v>72513</v>
          </cell>
          <cell r="F32">
            <v>245628</v>
          </cell>
          <cell r="G32">
            <v>75969</v>
          </cell>
          <cell r="H32">
            <v>321597</v>
          </cell>
        </row>
        <row r="33">
          <cell r="A33" t="str">
            <v>7.6. Egyéb személyijellegü</v>
          </cell>
          <cell r="B33">
            <v>4000</v>
          </cell>
          <cell r="C33">
            <v>0</v>
          </cell>
          <cell r="E33">
            <v>0</v>
          </cell>
          <cell r="F33">
            <v>4000</v>
          </cell>
          <cell r="G33">
            <v>0</v>
          </cell>
          <cell r="H33">
            <v>4000</v>
          </cell>
        </row>
        <row r="34">
          <cell r="A34" t="str">
            <v>EGYÉB KÖLTSÉG  összesen</v>
          </cell>
          <cell r="B34">
            <v>233085</v>
          </cell>
          <cell r="C34">
            <v>60004</v>
          </cell>
          <cell r="D34">
            <v>5536</v>
          </cell>
          <cell r="E34">
            <v>158585</v>
          </cell>
          <cell r="F34">
            <v>457210</v>
          </cell>
          <cell r="G34">
            <v>132022</v>
          </cell>
          <cell r="H34">
            <v>589232</v>
          </cell>
        </row>
        <row r="35">
          <cell r="A35" t="str">
            <v>8.1. Vizkészlet járulék</v>
          </cell>
          <cell r="F35">
            <v>0</v>
          </cell>
          <cell r="H35">
            <v>0</v>
          </cell>
        </row>
        <row r="36">
          <cell r="A36" t="str">
            <v>8.2. Frekvencia használati dij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8.3. Köztisztasági dijak</v>
          </cell>
          <cell r="F37">
            <v>0</v>
          </cell>
          <cell r="H37">
            <v>0</v>
          </cell>
        </row>
        <row r="38">
          <cell r="A38" t="str">
            <v>8.4. Egyéb nem anyag jell. ktg</v>
          </cell>
          <cell r="B38">
            <v>0</v>
          </cell>
          <cell r="C38">
            <v>0</v>
          </cell>
          <cell r="D38">
            <v>880</v>
          </cell>
          <cell r="E38">
            <v>2910</v>
          </cell>
          <cell r="F38">
            <v>3790</v>
          </cell>
          <cell r="G38">
            <v>0</v>
          </cell>
          <cell r="H38">
            <v>3790</v>
          </cell>
        </row>
        <row r="39">
          <cell r="A39" t="str">
            <v>8.5. Jogi személy fiz. dijak</v>
          </cell>
          <cell r="B39">
            <v>29000</v>
          </cell>
          <cell r="E39">
            <v>0</v>
          </cell>
          <cell r="F39">
            <v>29000</v>
          </cell>
          <cell r="H39">
            <v>29000</v>
          </cell>
        </row>
        <row r="40">
          <cell r="A40" t="str">
            <v>8.6. Egyéb költség</v>
          </cell>
          <cell r="B40">
            <v>13562</v>
          </cell>
          <cell r="D40">
            <v>4656</v>
          </cell>
          <cell r="E40">
            <v>4352</v>
          </cell>
          <cell r="F40">
            <v>22570</v>
          </cell>
          <cell r="G40">
            <v>17281</v>
          </cell>
          <cell r="H40">
            <v>39851</v>
          </cell>
        </row>
        <row r="41">
          <cell r="A41" t="str">
            <v>8.7. Egyéb mbérhez kapcs. adó</v>
          </cell>
          <cell r="B41">
            <v>190523</v>
          </cell>
          <cell r="C41">
            <v>60004</v>
          </cell>
          <cell r="D41">
            <v>0</v>
          </cell>
          <cell r="E41">
            <v>151323</v>
          </cell>
          <cell r="F41">
            <v>401850</v>
          </cell>
          <cell r="G41">
            <v>114741</v>
          </cell>
          <cell r="H41">
            <v>516591</v>
          </cell>
        </row>
        <row r="42">
          <cell r="A42" t="str">
            <v>ALVÁLLALKOZÓ</v>
          </cell>
          <cell r="F42">
            <v>0</v>
          </cell>
          <cell r="H42">
            <v>0</v>
          </cell>
        </row>
        <row r="43">
          <cell r="A43" t="str">
            <v>M I N D Ö S S Z E S E N</v>
          </cell>
          <cell r="B43">
            <v>10206862</v>
          </cell>
          <cell r="C43">
            <v>2106486</v>
          </cell>
          <cell r="D43">
            <v>718310</v>
          </cell>
          <cell r="E43">
            <v>5581890</v>
          </cell>
          <cell r="F43">
            <v>18613548</v>
          </cell>
          <cell r="G43">
            <v>4383656</v>
          </cell>
          <cell r="H43">
            <v>22998000</v>
          </cell>
        </row>
        <row r="44">
          <cell r="A44" t="str">
            <v>010  att. sajat F</v>
          </cell>
          <cell r="F44">
            <v>0</v>
          </cell>
          <cell r="H44">
            <v>0</v>
          </cell>
        </row>
        <row r="45">
          <cell r="A45" t="str">
            <v>011   "   idegen F</v>
          </cell>
          <cell r="F45">
            <v>0</v>
          </cell>
          <cell r="H45">
            <v>0</v>
          </cell>
        </row>
        <row r="46">
          <cell r="A46" t="str">
            <v>020   "   fuvar</v>
          </cell>
          <cell r="B46">
            <v>0</v>
          </cell>
          <cell r="C46">
            <v>819066</v>
          </cell>
          <cell r="E46">
            <v>0</v>
          </cell>
          <cell r="F46">
            <v>819066</v>
          </cell>
          <cell r="G46">
            <v>0</v>
          </cell>
          <cell r="H46">
            <v>819066</v>
          </cell>
        </row>
        <row r="47">
          <cell r="A47" t="str">
            <v>021,2,5,6 fuvar F</v>
          </cell>
          <cell r="F47">
            <v>0</v>
          </cell>
          <cell r="H47">
            <v>0</v>
          </cell>
        </row>
        <row r="48">
          <cell r="A48" t="str">
            <v>030   "   gep</v>
          </cell>
          <cell r="F48">
            <v>0</v>
          </cell>
          <cell r="H48">
            <v>0</v>
          </cell>
        </row>
        <row r="49">
          <cell r="A49" t="str">
            <v>031,2,5,6 gep F</v>
          </cell>
          <cell r="F49">
            <v>0</v>
          </cell>
          <cell r="H49">
            <v>0</v>
          </cell>
        </row>
        <row r="50">
          <cell r="A50" t="str">
            <v>040   "   labor</v>
          </cell>
          <cell r="B50">
            <v>-10206862</v>
          </cell>
          <cell r="C50">
            <v>-2925552</v>
          </cell>
          <cell r="E50">
            <v>0</v>
          </cell>
          <cell r="F50">
            <v>-13132414</v>
          </cell>
          <cell r="G50">
            <v>0</v>
          </cell>
          <cell r="H50">
            <v>-13132414</v>
          </cell>
        </row>
        <row r="51">
          <cell r="A51" t="str">
            <v>042   "   uzemora</v>
          </cell>
          <cell r="D51">
            <v>-718310</v>
          </cell>
          <cell r="F51">
            <v>-718310</v>
          </cell>
          <cell r="H51">
            <v>-718310</v>
          </cell>
        </row>
        <row r="52">
          <cell r="A52" t="str">
            <v>043   "   ktg kul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044   "   egyeb ktg helyesbit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060 sajat vizfelhasznalas</v>
          </cell>
          <cell r="F54">
            <v>0</v>
          </cell>
          <cell r="H5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06 első lap"/>
      <sheetName val="Fürdő"/>
      <sheetName val="Szhely víz"/>
      <sheetName val="Kőszeg üm"/>
      <sheetName val="Vasvári üm"/>
      <sheetName val="Körmendi üm"/>
      <sheetName val="Szentgotthárdi üm"/>
      <sheetName val="Csatornamü üm"/>
      <sheetName val="Üzemm.össz."/>
      <sheetName val="Gép-, és Vizm.jav."/>
      <sheetName val="Villamos üzem"/>
      <sheetName val="Mics"/>
      <sheetName val="Diszp,Szolg.O.MICS"/>
      <sheetName val="Szolgátatási  Ig össz"/>
      <sheetName val="Fejl. Ig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">
          <cell r="A4" t="str">
            <v>MEGNEVEZÉS</v>
          </cell>
          <cell r="B4" t="str">
            <v>Labor költségei</v>
          </cell>
          <cell r="C4" t="str">
            <v>Vízmintázók költsége</v>
          </cell>
          <cell r="D4" t="str">
            <v>Gépjármüvek költségei</v>
          </cell>
          <cell r="E4" t="str">
            <v>Közp.üzemek irányitási ktg</v>
          </cell>
          <cell r="F4" t="str">
            <v>Tech.-és minőségell. Oszt össz.</v>
          </cell>
          <cell r="G4" t="str">
            <v>Müszaki O.  kp. irányitás</v>
          </cell>
          <cell r="H4" t="str">
            <v>Fejlesztési Ig.-hoz tartozó összesen</v>
          </cell>
        </row>
        <row r="5">
          <cell r="A5" t="str">
            <v>ANYAGKÖLTSÉG összesen</v>
          </cell>
          <cell r="B5">
            <v>668185</v>
          </cell>
          <cell r="C5">
            <v>12503</v>
          </cell>
          <cell r="D5">
            <v>688</v>
          </cell>
          <cell r="E5">
            <v>82895</v>
          </cell>
          <cell r="F5">
            <v>764271</v>
          </cell>
          <cell r="G5">
            <v>120787</v>
          </cell>
          <cell r="H5">
            <v>885058</v>
          </cell>
        </row>
        <row r="6">
          <cell r="A6" t="str">
            <v>1.1. Közvetlen anyag</v>
          </cell>
          <cell r="B6">
            <v>512840</v>
          </cell>
          <cell r="C6">
            <v>12503</v>
          </cell>
          <cell r="E6">
            <v>0</v>
          </cell>
          <cell r="F6">
            <v>525343</v>
          </cell>
          <cell r="G6">
            <v>25126</v>
          </cell>
          <cell r="H6">
            <v>550469</v>
          </cell>
        </row>
        <row r="7">
          <cell r="A7" t="str">
            <v>1.2.Fenntartás anyag</v>
          </cell>
          <cell r="B7">
            <v>155345</v>
          </cell>
          <cell r="D7">
            <v>688</v>
          </cell>
          <cell r="F7">
            <v>156033</v>
          </cell>
          <cell r="H7">
            <v>156033</v>
          </cell>
        </row>
        <row r="8">
          <cell r="A8" t="str">
            <v>1.3. Nyomtatvány</v>
          </cell>
          <cell r="E8">
            <v>82895</v>
          </cell>
          <cell r="F8">
            <v>82895</v>
          </cell>
          <cell r="G8">
            <v>95661</v>
          </cell>
          <cell r="H8">
            <v>178556</v>
          </cell>
        </row>
        <row r="9">
          <cell r="A9" t="str">
            <v>VILLAMOS ENERGIA</v>
          </cell>
          <cell r="B9">
            <v>135094</v>
          </cell>
          <cell r="E9">
            <v>0</v>
          </cell>
          <cell r="F9">
            <v>135094</v>
          </cell>
          <cell r="G9">
            <v>0</v>
          </cell>
          <cell r="H9">
            <v>135094</v>
          </cell>
        </row>
        <row r="10">
          <cell r="A10" t="str">
            <v>ÜZEM- ÉS FÜTŐANYAG összesen</v>
          </cell>
          <cell r="B10">
            <v>0</v>
          </cell>
          <cell r="C10">
            <v>0</v>
          </cell>
          <cell r="D10">
            <v>181909</v>
          </cell>
          <cell r="E10">
            <v>0</v>
          </cell>
          <cell r="F10">
            <v>181909</v>
          </cell>
          <cell r="G10">
            <v>0</v>
          </cell>
          <cell r="H10">
            <v>181909</v>
          </cell>
        </row>
        <row r="11">
          <cell r="A11" t="str">
            <v>3.1. Benzin, gázolaj, fütőa.</v>
          </cell>
          <cell r="B11">
            <v>0</v>
          </cell>
          <cell r="C11">
            <v>0</v>
          </cell>
          <cell r="D11">
            <v>181909</v>
          </cell>
          <cell r="F11">
            <v>181909</v>
          </cell>
          <cell r="H11">
            <v>181909</v>
          </cell>
        </row>
        <row r="12">
          <cell r="A12" t="str">
            <v>3.2. Földgáz</v>
          </cell>
          <cell r="F12">
            <v>0</v>
          </cell>
          <cell r="H12">
            <v>0</v>
          </cell>
        </row>
        <row r="13">
          <cell r="A13" t="str">
            <v>BÉRKÖLTSÉG és TB. járulék össz</v>
          </cell>
          <cell r="B13">
            <v>6364622</v>
          </cell>
          <cell r="C13">
            <v>1792353</v>
          </cell>
          <cell r="D13">
            <v>252186</v>
          </cell>
          <cell r="E13">
            <v>4808314</v>
          </cell>
          <cell r="F13">
            <v>13217475</v>
          </cell>
          <cell r="G13">
            <v>3777618</v>
          </cell>
          <cell r="H13">
            <v>16995093</v>
          </cell>
        </row>
        <row r="14">
          <cell r="A14" t="str">
            <v>4.1. Bérköltség</v>
          </cell>
          <cell r="B14">
            <v>4431125</v>
          </cell>
          <cell r="C14">
            <v>1242582</v>
          </cell>
          <cell r="D14">
            <v>181429</v>
          </cell>
          <cell r="E14">
            <v>3363677</v>
          </cell>
          <cell r="F14">
            <v>9218813</v>
          </cell>
          <cell r="G14">
            <v>2648759</v>
          </cell>
          <cell r="H14">
            <v>11867572</v>
          </cell>
        </row>
        <row r="15">
          <cell r="A15" t="str">
            <v>4.2. Bérek járulékai</v>
          </cell>
          <cell r="B15">
            <v>1933497</v>
          </cell>
          <cell r="C15">
            <v>549771</v>
          </cell>
          <cell r="D15">
            <v>70757</v>
          </cell>
          <cell r="E15">
            <v>1444637</v>
          </cell>
          <cell r="F15">
            <v>3998662</v>
          </cell>
          <cell r="G15">
            <v>1128859</v>
          </cell>
          <cell r="H15">
            <v>5127521</v>
          </cell>
        </row>
        <row r="16">
          <cell r="A16" t="str">
            <v>ÉRTÉKCSÖKKENÉSI LEIRÁS össz.</v>
          </cell>
          <cell r="B16">
            <v>2273857</v>
          </cell>
          <cell r="C16">
            <v>61132</v>
          </cell>
          <cell r="D16">
            <v>203514</v>
          </cell>
          <cell r="E16">
            <v>17295</v>
          </cell>
          <cell r="F16">
            <v>2555798</v>
          </cell>
          <cell r="G16">
            <v>49628</v>
          </cell>
          <cell r="H16">
            <v>2605426</v>
          </cell>
        </row>
        <row r="17">
          <cell r="A17" t="str">
            <v>5.1. Tervszerinti écs.</v>
          </cell>
          <cell r="B17">
            <v>2143894</v>
          </cell>
          <cell r="C17">
            <v>48083</v>
          </cell>
          <cell r="D17">
            <v>203514</v>
          </cell>
          <cell r="E17">
            <v>17295</v>
          </cell>
          <cell r="F17">
            <v>2412786</v>
          </cell>
          <cell r="G17">
            <v>49628</v>
          </cell>
          <cell r="H17">
            <v>2462414</v>
          </cell>
        </row>
        <row r="18">
          <cell r="A18" t="str">
            <v>5.2. Kis értékü tárgyi eszköz</v>
          </cell>
          <cell r="B18">
            <v>129963</v>
          </cell>
          <cell r="C18">
            <v>13049</v>
          </cell>
          <cell r="D18">
            <v>0</v>
          </cell>
          <cell r="E18">
            <v>0</v>
          </cell>
          <cell r="F18">
            <v>143012</v>
          </cell>
          <cell r="G18">
            <v>0</v>
          </cell>
          <cell r="H18">
            <v>143012</v>
          </cell>
        </row>
        <row r="19">
          <cell r="A19" t="str">
            <v>5.3. Terven felüli écs.</v>
          </cell>
          <cell r="F19">
            <v>0</v>
          </cell>
          <cell r="H19">
            <v>0</v>
          </cell>
        </row>
        <row r="20">
          <cell r="A20" t="str">
            <v>ANYAGJELLEGÜ SZOLGÁLTATÁS össz</v>
          </cell>
          <cell r="B20">
            <v>166349</v>
          </cell>
          <cell r="C20">
            <v>0</v>
          </cell>
          <cell r="D20">
            <v>74477</v>
          </cell>
          <cell r="E20">
            <v>5815</v>
          </cell>
          <cell r="F20">
            <v>246641</v>
          </cell>
          <cell r="G20">
            <v>38623</v>
          </cell>
          <cell r="H20">
            <v>285264</v>
          </cell>
        </row>
        <row r="21">
          <cell r="A21" t="str">
            <v>6.1. Posta, telefon</v>
          </cell>
          <cell r="E21">
            <v>404</v>
          </cell>
          <cell r="F21">
            <v>404</v>
          </cell>
          <cell r="G21">
            <v>16957</v>
          </cell>
          <cell r="H21">
            <v>17361</v>
          </cell>
        </row>
        <row r="22">
          <cell r="A22" t="str">
            <v>6.2. Idegen szállitás</v>
          </cell>
          <cell r="B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6.3. Idegen javitás</v>
          </cell>
          <cell r="B23">
            <v>162647</v>
          </cell>
          <cell r="C23">
            <v>0</v>
          </cell>
          <cell r="D23">
            <v>74477</v>
          </cell>
          <cell r="E23">
            <v>0</v>
          </cell>
          <cell r="F23">
            <v>237124</v>
          </cell>
          <cell r="G23">
            <v>0</v>
          </cell>
          <cell r="H23">
            <v>237124</v>
          </cell>
        </row>
        <row r="24">
          <cell r="A24" t="str">
            <v>6.4. Szennyviziszap száll.dep,</v>
          </cell>
          <cell r="F24">
            <v>0</v>
          </cell>
          <cell r="H24">
            <v>0</v>
          </cell>
        </row>
        <row r="25">
          <cell r="A25" t="str">
            <v>6.5. Szennyviztiszt.bérmunka d</v>
          </cell>
          <cell r="F25">
            <v>0</v>
          </cell>
          <cell r="H25">
            <v>0</v>
          </cell>
        </row>
        <row r="26">
          <cell r="A26" t="str">
            <v>6.6. Egyéb anyag jellegü</v>
          </cell>
          <cell r="B26">
            <v>3702</v>
          </cell>
          <cell r="C26">
            <v>0</v>
          </cell>
          <cell r="E26">
            <v>5411</v>
          </cell>
          <cell r="F26">
            <v>9113</v>
          </cell>
          <cell r="G26">
            <v>21666</v>
          </cell>
          <cell r="H26">
            <v>30779</v>
          </cell>
        </row>
        <row r="27">
          <cell r="A27" t="str">
            <v>SZEMÉLYI JELLEGÜ összesen</v>
          </cell>
          <cell r="B27">
            <v>365670</v>
          </cell>
          <cell r="C27">
            <v>180494</v>
          </cell>
          <cell r="D27">
            <v>0</v>
          </cell>
          <cell r="E27">
            <v>508986</v>
          </cell>
          <cell r="F27">
            <v>1055150</v>
          </cell>
          <cell r="G27">
            <v>264978</v>
          </cell>
          <cell r="H27">
            <v>1320128</v>
          </cell>
        </row>
        <row r="28">
          <cell r="A28" t="str">
            <v>7.1. Betegszab. táppénz hozzáj</v>
          </cell>
          <cell r="B28">
            <v>46010</v>
          </cell>
          <cell r="C28">
            <v>38363</v>
          </cell>
          <cell r="E28">
            <v>50040</v>
          </cell>
          <cell r="F28">
            <v>134413</v>
          </cell>
          <cell r="G28">
            <v>11040</v>
          </cell>
          <cell r="H28">
            <v>145453</v>
          </cell>
        </row>
        <row r="29">
          <cell r="A29" t="str">
            <v>7.2. Munkábajárás</v>
          </cell>
          <cell r="B29">
            <v>39060</v>
          </cell>
          <cell r="C29">
            <v>51144</v>
          </cell>
          <cell r="E29">
            <v>8208</v>
          </cell>
          <cell r="F29">
            <v>98412</v>
          </cell>
          <cell r="G29">
            <v>0</v>
          </cell>
          <cell r="H29">
            <v>98412</v>
          </cell>
        </row>
        <row r="30">
          <cell r="A30" t="str">
            <v>7.3. Saját szgk. használat</v>
          </cell>
          <cell r="B30">
            <v>13585</v>
          </cell>
          <cell r="C30">
            <v>8256</v>
          </cell>
          <cell r="E30">
            <v>356826</v>
          </cell>
          <cell r="F30">
            <v>378667</v>
          </cell>
          <cell r="G30">
            <v>126609</v>
          </cell>
          <cell r="H30">
            <v>505276</v>
          </cell>
        </row>
        <row r="31">
          <cell r="A31" t="str">
            <v>7.4. Étkezési utalvány</v>
          </cell>
          <cell r="B31">
            <v>129824</v>
          </cell>
          <cell r="C31">
            <v>42807</v>
          </cell>
          <cell r="E31">
            <v>21399</v>
          </cell>
          <cell r="F31">
            <v>194030</v>
          </cell>
          <cell r="G31">
            <v>51360</v>
          </cell>
          <cell r="H31">
            <v>245390</v>
          </cell>
        </row>
        <row r="32">
          <cell r="A32" t="str">
            <v>7.5. Bizalom nyugdijpénztár t.</v>
          </cell>
          <cell r="B32">
            <v>133191</v>
          </cell>
          <cell r="C32">
            <v>39924</v>
          </cell>
          <cell r="D32">
            <v>0</v>
          </cell>
          <cell r="E32">
            <v>72513</v>
          </cell>
          <cell r="F32">
            <v>245628</v>
          </cell>
          <cell r="G32">
            <v>75969</v>
          </cell>
          <cell r="H32">
            <v>321597</v>
          </cell>
        </row>
        <row r="33">
          <cell r="A33" t="str">
            <v>7.6. Egyéb személyijellegü</v>
          </cell>
          <cell r="B33">
            <v>4000</v>
          </cell>
          <cell r="C33">
            <v>0</v>
          </cell>
          <cell r="E33">
            <v>0</v>
          </cell>
          <cell r="F33">
            <v>4000</v>
          </cell>
          <cell r="G33">
            <v>0</v>
          </cell>
          <cell r="H33">
            <v>4000</v>
          </cell>
        </row>
        <row r="34">
          <cell r="A34" t="str">
            <v>EGYÉB KÖLTSÉG  összesen</v>
          </cell>
          <cell r="B34">
            <v>233085</v>
          </cell>
          <cell r="C34">
            <v>60004</v>
          </cell>
          <cell r="D34">
            <v>5536</v>
          </cell>
          <cell r="E34">
            <v>158585</v>
          </cell>
          <cell r="F34">
            <v>457210</v>
          </cell>
          <cell r="G34">
            <v>132022</v>
          </cell>
          <cell r="H34">
            <v>589232</v>
          </cell>
        </row>
        <row r="35">
          <cell r="A35" t="str">
            <v>8.1. Vizkészlet járulék</v>
          </cell>
          <cell r="F35">
            <v>0</v>
          </cell>
          <cell r="H35">
            <v>0</v>
          </cell>
        </row>
        <row r="36">
          <cell r="A36" t="str">
            <v>8.2. Frekvencia használati dij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8.3. Köztisztasági dijak</v>
          </cell>
          <cell r="F37">
            <v>0</v>
          </cell>
          <cell r="H37">
            <v>0</v>
          </cell>
        </row>
        <row r="38">
          <cell r="A38" t="str">
            <v>8.4. Egyéb nem anyag jell. ktg</v>
          </cell>
          <cell r="B38">
            <v>0</v>
          </cell>
          <cell r="C38">
            <v>0</v>
          </cell>
          <cell r="D38">
            <v>880</v>
          </cell>
          <cell r="E38">
            <v>2910</v>
          </cell>
          <cell r="F38">
            <v>3790</v>
          </cell>
          <cell r="G38">
            <v>0</v>
          </cell>
          <cell r="H38">
            <v>3790</v>
          </cell>
        </row>
        <row r="39">
          <cell r="A39" t="str">
            <v>8.5. Jogi személy fiz. dijak</v>
          </cell>
          <cell r="B39">
            <v>29000</v>
          </cell>
          <cell r="E39">
            <v>0</v>
          </cell>
          <cell r="F39">
            <v>29000</v>
          </cell>
          <cell r="H39">
            <v>29000</v>
          </cell>
        </row>
        <row r="40">
          <cell r="A40" t="str">
            <v>8.6. Egyéb költség</v>
          </cell>
          <cell r="B40">
            <v>13562</v>
          </cell>
          <cell r="D40">
            <v>4656</v>
          </cell>
          <cell r="E40">
            <v>4352</v>
          </cell>
          <cell r="F40">
            <v>22570</v>
          </cell>
          <cell r="G40">
            <v>17281</v>
          </cell>
          <cell r="H40">
            <v>39851</v>
          </cell>
        </row>
        <row r="41">
          <cell r="A41" t="str">
            <v>8.7. Egyéb mbérhez kapcs. adó</v>
          </cell>
          <cell r="B41">
            <v>190523</v>
          </cell>
          <cell r="C41">
            <v>60004</v>
          </cell>
          <cell r="D41">
            <v>0</v>
          </cell>
          <cell r="E41">
            <v>151323</v>
          </cell>
          <cell r="F41">
            <v>401850</v>
          </cell>
          <cell r="G41">
            <v>114741</v>
          </cell>
          <cell r="H41">
            <v>516591</v>
          </cell>
        </row>
        <row r="42">
          <cell r="A42" t="str">
            <v>ALVÁLLALKOZÓ</v>
          </cell>
          <cell r="F42">
            <v>0</v>
          </cell>
          <cell r="H42">
            <v>0</v>
          </cell>
        </row>
        <row r="43">
          <cell r="A43" t="str">
            <v>M I N D Ö S S Z E S E N</v>
          </cell>
          <cell r="B43">
            <v>10206862</v>
          </cell>
          <cell r="C43">
            <v>2106486</v>
          </cell>
          <cell r="D43">
            <v>718310</v>
          </cell>
          <cell r="E43">
            <v>5581890</v>
          </cell>
          <cell r="F43">
            <v>18613548</v>
          </cell>
          <cell r="G43">
            <v>4383656</v>
          </cell>
          <cell r="H43">
            <v>22998000</v>
          </cell>
        </row>
        <row r="44">
          <cell r="A44" t="str">
            <v>010  att. sajat F</v>
          </cell>
          <cell r="F44">
            <v>0</v>
          </cell>
          <cell r="H44">
            <v>0</v>
          </cell>
        </row>
        <row r="45">
          <cell r="A45" t="str">
            <v>011   "   idegen F</v>
          </cell>
          <cell r="F45">
            <v>0</v>
          </cell>
          <cell r="H45">
            <v>0</v>
          </cell>
        </row>
        <row r="46">
          <cell r="A46" t="str">
            <v>020   "   fuvar</v>
          </cell>
          <cell r="B46">
            <v>0</v>
          </cell>
          <cell r="C46">
            <v>819066</v>
          </cell>
          <cell r="E46">
            <v>0</v>
          </cell>
          <cell r="F46">
            <v>819066</v>
          </cell>
          <cell r="G46">
            <v>0</v>
          </cell>
          <cell r="H46">
            <v>819066</v>
          </cell>
        </row>
        <row r="47">
          <cell r="A47" t="str">
            <v>021,2,5,6 fuvar F</v>
          </cell>
          <cell r="F47">
            <v>0</v>
          </cell>
          <cell r="H47">
            <v>0</v>
          </cell>
        </row>
        <row r="48">
          <cell r="A48" t="str">
            <v>030   "   gep</v>
          </cell>
          <cell r="F48">
            <v>0</v>
          </cell>
          <cell r="H48">
            <v>0</v>
          </cell>
        </row>
        <row r="49">
          <cell r="A49" t="str">
            <v>031,2,5,6 gep F</v>
          </cell>
          <cell r="F49">
            <v>0</v>
          </cell>
          <cell r="H49">
            <v>0</v>
          </cell>
        </row>
        <row r="50">
          <cell r="A50" t="str">
            <v>040   "   labor</v>
          </cell>
          <cell r="B50">
            <v>-10206862</v>
          </cell>
          <cell r="C50">
            <v>-2925552</v>
          </cell>
          <cell r="E50">
            <v>0</v>
          </cell>
          <cell r="F50">
            <v>-13132414</v>
          </cell>
          <cell r="G50">
            <v>0</v>
          </cell>
          <cell r="H50">
            <v>-13132414</v>
          </cell>
        </row>
        <row r="51">
          <cell r="A51" t="str">
            <v>042   "   uzemora</v>
          </cell>
          <cell r="D51">
            <v>-718310</v>
          </cell>
          <cell r="F51">
            <v>-718310</v>
          </cell>
          <cell r="H51">
            <v>-718310</v>
          </cell>
        </row>
        <row r="52">
          <cell r="A52" t="str">
            <v>043   "   ktg kul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044   "   egyeb ktg helyesbit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060 sajat vizfelhasznalas</v>
          </cell>
          <cell r="F54">
            <v>0</v>
          </cell>
          <cell r="H5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9"/>
  <sheetViews>
    <sheetView topLeftCell="A7" zoomScale="85" zoomScaleNormal="85" zoomScaleSheetLayoutView="100" workbookViewId="0">
      <selection activeCell="B11" sqref="B11"/>
    </sheetView>
  </sheetViews>
  <sheetFormatPr defaultRowHeight="15.75" x14ac:dyDescent="0.25"/>
  <cols>
    <col min="1" max="1" width="51.7109375" style="24" customWidth="1"/>
    <col min="2" max="3" width="15" style="25" customWidth="1"/>
    <col min="4" max="4" width="15" style="53" customWidth="1"/>
    <col min="5" max="6" width="9.140625" style="25"/>
    <col min="7" max="8" width="11.85546875" style="53" bestFit="1" customWidth="1"/>
    <col min="9" max="9" width="12.85546875" style="53" bestFit="1" customWidth="1"/>
    <col min="10" max="16384" width="9.140625" style="25"/>
  </cols>
  <sheetData>
    <row r="2" spans="1:9" s="21" customFormat="1" ht="16.5" x14ac:dyDescent="0.25">
      <c r="A2" s="57" t="s">
        <v>105</v>
      </c>
      <c r="B2" s="57"/>
      <c r="C2" s="57"/>
      <c r="D2" s="57"/>
      <c r="G2" s="49"/>
      <c r="H2" s="49"/>
      <c r="I2" s="49"/>
    </row>
    <row r="3" spans="1:9" s="23" customFormat="1" ht="16.5" thickBot="1" x14ac:dyDescent="0.3">
      <c r="A3" s="22"/>
      <c r="D3" s="51" t="s">
        <v>1</v>
      </c>
      <c r="G3" s="50"/>
      <c r="H3" s="50"/>
      <c r="I3" s="50"/>
    </row>
    <row r="4" spans="1:9" ht="17.25" customHeight="1" thickBot="1" x14ac:dyDescent="0.3">
      <c r="A4" s="74" t="s">
        <v>2</v>
      </c>
      <c r="B4" s="76" t="s">
        <v>102</v>
      </c>
      <c r="C4" s="77"/>
      <c r="D4" s="78"/>
    </row>
    <row r="5" spans="1:9" s="54" customFormat="1" ht="38.25" customHeight="1" x14ac:dyDescent="0.2">
      <c r="A5" s="75"/>
      <c r="B5" s="26" t="s">
        <v>90</v>
      </c>
      <c r="C5" s="27" t="s">
        <v>91</v>
      </c>
      <c r="D5" s="28" t="s">
        <v>103</v>
      </c>
      <c r="G5" s="55"/>
      <c r="H5" s="55"/>
      <c r="I5" s="55"/>
    </row>
    <row r="6" spans="1:9" ht="15" customHeight="1" x14ac:dyDescent="0.25">
      <c r="A6" s="29" t="s">
        <v>8</v>
      </c>
      <c r="B6" s="30">
        <v>3506</v>
      </c>
      <c r="C6" s="31">
        <v>1489</v>
      </c>
      <c r="D6" s="35">
        <f>+B6+C6</f>
        <v>4995</v>
      </c>
    </row>
    <row r="7" spans="1:9" ht="15" customHeight="1" x14ac:dyDescent="0.25">
      <c r="A7" s="29" t="s">
        <v>9</v>
      </c>
      <c r="B7" s="30">
        <v>17025</v>
      </c>
      <c r="C7" s="31">
        <v>7795</v>
      </c>
      <c r="D7" s="35">
        <f>+B7+C7</f>
        <v>24820</v>
      </c>
    </row>
    <row r="8" spans="1:9" ht="15" customHeight="1" x14ac:dyDescent="0.25">
      <c r="A8" s="29" t="s">
        <v>10</v>
      </c>
      <c r="B8" s="30">
        <f>D8-C8</f>
        <v>38175</v>
      </c>
      <c r="C8" s="31">
        <v>10245</v>
      </c>
      <c r="D8" s="35">
        <v>48420</v>
      </c>
    </row>
    <row r="9" spans="1:9" ht="15" customHeight="1" x14ac:dyDescent="0.25">
      <c r="A9" s="29" t="s">
        <v>13</v>
      </c>
      <c r="B9" s="30">
        <f>107674-5727</f>
        <v>101947</v>
      </c>
      <c r="C9" s="31">
        <v>2814</v>
      </c>
      <c r="D9" s="35">
        <f t="shared" ref="D9:D12" si="0">+SUM(B9:C9)</f>
        <v>104761</v>
      </c>
    </row>
    <row r="10" spans="1:9" ht="15" customHeight="1" x14ac:dyDescent="0.25">
      <c r="A10" s="29" t="s">
        <v>14</v>
      </c>
      <c r="B10" s="30">
        <v>10533</v>
      </c>
      <c r="C10" s="31">
        <v>345</v>
      </c>
      <c r="D10" s="35">
        <f t="shared" si="0"/>
        <v>10878</v>
      </c>
    </row>
    <row r="11" spans="1:9" ht="15" customHeight="1" x14ac:dyDescent="0.25">
      <c r="A11" s="29" t="s">
        <v>15</v>
      </c>
      <c r="B11" s="30">
        <f>22612-1203</f>
        <v>21409</v>
      </c>
      <c r="C11" s="31">
        <v>591</v>
      </c>
      <c r="D11" s="35">
        <f t="shared" si="0"/>
        <v>22000</v>
      </c>
    </row>
    <row r="12" spans="1:9" ht="15" customHeight="1" x14ac:dyDescent="0.25">
      <c r="A12" s="29" t="s">
        <v>16</v>
      </c>
      <c r="B12" s="30">
        <v>3000</v>
      </c>
      <c r="C12" s="31">
        <v>0</v>
      </c>
      <c r="D12" s="35">
        <f t="shared" si="0"/>
        <v>3000</v>
      </c>
    </row>
    <row r="13" spans="1:9" ht="15" customHeight="1" x14ac:dyDescent="0.25">
      <c r="A13" s="29" t="s">
        <v>92</v>
      </c>
      <c r="B13" s="30">
        <v>12430</v>
      </c>
      <c r="C13" s="31">
        <v>500</v>
      </c>
      <c r="D13" s="35">
        <f>+B13+C13</f>
        <v>12930</v>
      </c>
    </row>
    <row r="14" spans="1:9" ht="15" customHeight="1" x14ac:dyDescent="0.25">
      <c r="A14" s="29" t="s">
        <v>93</v>
      </c>
      <c r="B14" s="30">
        <v>0</v>
      </c>
      <c r="C14" s="31">
        <v>0</v>
      </c>
      <c r="D14" s="35">
        <f>+B14+C14</f>
        <v>0</v>
      </c>
    </row>
    <row r="15" spans="1:9" ht="15" customHeight="1" x14ac:dyDescent="0.25">
      <c r="A15" s="29" t="s">
        <v>20</v>
      </c>
      <c r="B15" s="30">
        <v>0</v>
      </c>
      <c r="C15" s="31">
        <v>0</v>
      </c>
      <c r="D15" s="35">
        <f t="shared" ref="D15:D19" si="1">+B15+C15</f>
        <v>0</v>
      </c>
    </row>
    <row r="16" spans="1:9" ht="15" customHeight="1" x14ac:dyDescent="0.25">
      <c r="A16" s="29" t="s">
        <v>94</v>
      </c>
      <c r="B16" s="30">
        <v>4000</v>
      </c>
      <c r="C16" s="31">
        <v>4500</v>
      </c>
      <c r="D16" s="35">
        <f t="shared" si="1"/>
        <v>8500</v>
      </c>
    </row>
    <row r="17" spans="1:9" ht="15" customHeight="1" x14ac:dyDescent="0.25">
      <c r="A17" s="29" t="s">
        <v>95</v>
      </c>
      <c r="B17" s="30">
        <v>0</v>
      </c>
      <c r="C17" s="31">
        <v>0</v>
      </c>
      <c r="D17" s="35">
        <f t="shared" si="1"/>
        <v>0</v>
      </c>
      <c r="G17" s="56"/>
    </row>
    <row r="18" spans="1:9" ht="15" customHeight="1" x14ac:dyDescent="0.25">
      <c r="A18" s="29" t="s">
        <v>23</v>
      </c>
      <c r="B18" s="30">
        <v>0</v>
      </c>
      <c r="C18" s="31">
        <v>0</v>
      </c>
      <c r="D18" s="35">
        <f t="shared" si="1"/>
        <v>0</v>
      </c>
    </row>
    <row r="19" spans="1:9" ht="15" customHeight="1" x14ac:dyDescent="0.25">
      <c r="A19" s="29" t="s">
        <v>25</v>
      </c>
      <c r="B19" s="30">
        <v>161</v>
      </c>
      <c r="C19" s="31">
        <v>0</v>
      </c>
      <c r="D19" s="35">
        <f t="shared" si="1"/>
        <v>161</v>
      </c>
    </row>
    <row r="20" spans="1:9" s="34" customFormat="1" ht="15" customHeight="1" x14ac:dyDescent="0.25">
      <c r="A20" s="29" t="s">
        <v>26</v>
      </c>
      <c r="B20" s="30">
        <f>18086-574</f>
        <v>17512</v>
      </c>
      <c r="C20" s="31">
        <v>574</v>
      </c>
      <c r="D20" s="35">
        <f>+B20+C20</f>
        <v>18086</v>
      </c>
      <c r="G20" s="52"/>
      <c r="H20" s="52"/>
      <c r="I20" s="52"/>
    </row>
    <row r="21" spans="1:9" s="34" customFormat="1" ht="15" customHeight="1" x14ac:dyDescent="0.25">
      <c r="A21" s="29" t="s">
        <v>27</v>
      </c>
      <c r="B21" s="30">
        <v>340</v>
      </c>
      <c r="C21" s="31">
        <v>0</v>
      </c>
      <c r="D21" s="35">
        <f t="shared" ref="D21" si="2">+SUM(B21:C21)</f>
        <v>340</v>
      </c>
      <c r="G21" s="52"/>
      <c r="H21" s="52"/>
      <c r="I21" s="52"/>
    </row>
    <row r="22" spans="1:9" s="34" customFormat="1" ht="15" customHeight="1" x14ac:dyDescent="0.25">
      <c r="A22" s="29" t="s">
        <v>96</v>
      </c>
      <c r="B22" s="30">
        <f>340</f>
        <v>340</v>
      </c>
      <c r="C22" s="31">
        <f>333+100</f>
        <v>433</v>
      </c>
      <c r="D22" s="35">
        <f>SUM(B22:C22)</f>
        <v>773</v>
      </c>
      <c r="G22" s="52"/>
      <c r="H22" s="52"/>
      <c r="I22" s="52"/>
    </row>
    <row r="23" spans="1:9" s="34" customFormat="1" ht="15" customHeight="1" x14ac:dyDescent="0.25">
      <c r="A23" s="29" t="s">
        <v>30</v>
      </c>
      <c r="B23" s="30">
        <v>14228</v>
      </c>
      <c r="C23" s="31">
        <v>9784</v>
      </c>
      <c r="D23" s="35">
        <f>SUM(B23:C23)</f>
        <v>24012</v>
      </c>
      <c r="G23" s="52"/>
      <c r="H23" s="52"/>
      <c r="I23" s="52"/>
    </row>
    <row r="24" spans="1:9" s="34" customFormat="1" ht="15" customHeight="1" x14ac:dyDescent="0.25">
      <c r="A24" s="29" t="s">
        <v>97</v>
      </c>
      <c r="B24" s="30">
        <f>+D24*0.863</f>
        <v>5757.0730000000003</v>
      </c>
      <c r="C24" s="31">
        <f>+D24*0.137</f>
        <v>913.92700000000002</v>
      </c>
      <c r="D24" s="35">
        <v>6671</v>
      </c>
      <c r="G24" s="52"/>
      <c r="H24" s="52"/>
      <c r="I24" s="52"/>
    </row>
    <row r="25" spans="1:9" ht="30.75" customHeight="1" x14ac:dyDescent="0.25">
      <c r="A25" s="36" t="s">
        <v>98</v>
      </c>
      <c r="B25" s="32">
        <v>2835</v>
      </c>
      <c r="C25" s="37">
        <f>+D25-B25</f>
        <v>1215</v>
      </c>
      <c r="D25" s="35">
        <v>4050</v>
      </c>
      <c r="G25" s="56"/>
    </row>
    <row r="26" spans="1:9" ht="15" customHeight="1" x14ac:dyDescent="0.25">
      <c r="A26" s="38" t="s">
        <v>48</v>
      </c>
      <c r="B26" s="39">
        <f>+SUM(B6:B25)</f>
        <v>253198.073</v>
      </c>
      <c r="C26" s="40">
        <f>+SUM(C6:C25)</f>
        <v>41198.927000000003</v>
      </c>
      <c r="D26" s="41">
        <f>+SUM(D6:D25)</f>
        <v>294397</v>
      </c>
    </row>
    <row r="27" spans="1:9" ht="15" customHeight="1" x14ac:dyDescent="0.25">
      <c r="A27" s="36" t="s">
        <v>49</v>
      </c>
      <c r="B27" s="30">
        <f>29322*0.7</f>
        <v>20525.399999999998</v>
      </c>
      <c r="C27" s="31">
        <f>29322*0.3</f>
        <v>8796.6</v>
      </c>
      <c r="D27" s="35">
        <v>29322</v>
      </c>
    </row>
    <row r="28" spans="1:9" ht="15" customHeight="1" x14ac:dyDescent="0.25">
      <c r="A28" s="38" t="s">
        <v>50</v>
      </c>
      <c r="B28" s="39">
        <f>+SUM(B26:B27)</f>
        <v>273723.473</v>
      </c>
      <c r="C28" s="40">
        <f>+SUM(C26:C27)</f>
        <v>49995.527000000002</v>
      </c>
      <c r="D28" s="41">
        <f>+SUM(D26:D27)</f>
        <v>323719</v>
      </c>
      <c r="G28" s="56"/>
    </row>
    <row r="29" spans="1:9" ht="15" customHeight="1" x14ac:dyDescent="0.25">
      <c r="A29" s="29" t="s">
        <v>51</v>
      </c>
      <c r="B29" s="30">
        <f>8987*0.7</f>
        <v>6290.9</v>
      </c>
      <c r="C29" s="31">
        <f>8987*0.3</f>
        <v>2696.1</v>
      </c>
      <c r="D29" s="35">
        <v>8987</v>
      </c>
      <c r="G29" s="56"/>
    </row>
    <row r="30" spans="1:9" ht="15" customHeight="1" x14ac:dyDescent="0.25">
      <c r="A30" s="29" t="s">
        <v>52</v>
      </c>
      <c r="B30" s="30">
        <f>4128*0.7</f>
        <v>2889.6</v>
      </c>
      <c r="C30" s="31">
        <f>4128*0.3</f>
        <v>1238.3999999999999</v>
      </c>
      <c r="D30" s="35">
        <v>4128</v>
      </c>
      <c r="G30" s="56"/>
    </row>
    <row r="31" spans="1:9" s="23" customFormat="1" ht="15" customHeight="1" x14ac:dyDescent="0.25">
      <c r="A31" s="38" t="s">
        <v>53</v>
      </c>
      <c r="B31" s="39">
        <f>+SUM(B28:B30)</f>
        <v>282903.973</v>
      </c>
      <c r="C31" s="40">
        <f t="shared" ref="C31:D31" si="3">+SUM(C28:C30)</f>
        <v>53930.027000000002</v>
      </c>
      <c r="D31" s="41">
        <f t="shared" si="3"/>
        <v>336834</v>
      </c>
      <c r="G31" s="56"/>
      <c r="H31" s="50"/>
      <c r="I31" s="50"/>
    </row>
    <row r="32" spans="1:9" ht="15" customHeight="1" x14ac:dyDescent="0.25">
      <c r="A32" s="29" t="s">
        <v>61</v>
      </c>
      <c r="B32" s="30">
        <v>1015</v>
      </c>
      <c r="C32" s="31">
        <v>0</v>
      </c>
      <c r="D32" s="35">
        <f t="shared" ref="D32" si="4">+SUM(B32:C32)</f>
        <v>1015</v>
      </c>
      <c r="G32" s="56"/>
    </row>
    <row r="33" spans="1:9" ht="15" customHeight="1" x14ac:dyDescent="0.25">
      <c r="A33" s="38" t="s">
        <v>62</v>
      </c>
      <c r="B33" s="39">
        <f>+SUM(B32:B32)</f>
        <v>1015</v>
      </c>
      <c r="C33" s="40">
        <f>+SUM(C32:C32)</f>
        <v>0</v>
      </c>
      <c r="D33" s="41">
        <f>+SUM(D32:D32)</f>
        <v>1015</v>
      </c>
      <c r="G33" s="56"/>
    </row>
    <row r="34" spans="1:9" ht="15" customHeight="1" x14ac:dyDescent="0.25">
      <c r="A34" s="38" t="s">
        <v>63</v>
      </c>
      <c r="B34" s="39">
        <f>+SUM(B31+B33)</f>
        <v>283918.973</v>
      </c>
      <c r="C34" s="40">
        <f>+SUM(C31+C33)</f>
        <v>53930.027000000002</v>
      </c>
      <c r="D34" s="41">
        <f>+SUM(D31+D33)</f>
        <v>337849</v>
      </c>
      <c r="G34" s="56"/>
    </row>
    <row r="35" spans="1:9" ht="15" customHeight="1" x14ac:dyDescent="0.25">
      <c r="A35" s="38" t="s">
        <v>64</v>
      </c>
      <c r="B35" s="42">
        <f>83500+7500</f>
        <v>91000</v>
      </c>
      <c r="C35" s="43">
        <v>34000</v>
      </c>
      <c r="D35" s="44">
        <f>+SUM(B35:C35)</f>
        <v>125000</v>
      </c>
      <c r="G35" s="56"/>
    </row>
    <row r="36" spans="1:9" s="34" customFormat="1" ht="15" customHeight="1" x14ac:dyDescent="0.25">
      <c r="A36" s="29" t="s">
        <v>104</v>
      </c>
      <c r="B36" s="30">
        <v>0</v>
      </c>
      <c r="C36" s="31">
        <v>0</v>
      </c>
      <c r="D36" s="35">
        <f>+SUM(B36:C36)</f>
        <v>0</v>
      </c>
      <c r="G36" s="56"/>
      <c r="H36" s="52"/>
      <c r="I36" s="52"/>
    </row>
    <row r="37" spans="1:9" s="34" customFormat="1" ht="15" customHeight="1" x14ac:dyDescent="0.25">
      <c r="A37" s="29" t="s">
        <v>99</v>
      </c>
      <c r="B37" s="30">
        <v>100000</v>
      </c>
      <c r="C37" s="33">
        <v>0</v>
      </c>
      <c r="D37" s="35">
        <f>+SUM(B37:C37)</f>
        <v>100000</v>
      </c>
      <c r="G37" s="52"/>
      <c r="H37" s="52"/>
      <c r="I37" s="52"/>
    </row>
    <row r="38" spans="1:9" s="34" customFormat="1" ht="15" customHeight="1" x14ac:dyDescent="0.25">
      <c r="A38" s="38" t="s">
        <v>71</v>
      </c>
      <c r="B38" s="39">
        <f>+SUM(B36:B37)</f>
        <v>100000</v>
      </c>
      <c r="C38" s="40">
        <f t="shared" ref="C38:D38" si="5">+SUM(C36:C37)</f>
        <v>0</v>
      </c>
      <c r="D38" s="41">
        <f t="shared" si="5"/>
        <v>100000</v>
      </c>
      <c r="G38" s="52"/>
      <c r="H38" s="52"/>
      <c r="I38" s="52"/>
    </row>
    <row r="39" spans="1:9" s="34" customFormat="1" ht="15" customHeight="1" x14ac:dyDescent="0.25">
      <c r="A39" s="38" t="s">
        <v>72</v>
      </c>
      <c r="B39" s="39">
        <f>+SUM(B35+B38)</f>
        <v>191000</v>
      </c>
      <c r="C39" s="40">
        <f t="shared" ref="C39:D39" si="6">+SUM(C35+C38)</f>
        <v>34000</v>
      </c>
      <c r="D39" s="41">
        <f t="shared" si="6"/>
        <v>225000</v>
      </c>
      <c r="G39" s="52"/>
      <c r="H39" s="52"/>
      <c r="I39" s="52"/>
    </row>
    <row r="40" spans="1:9" s="34" customFormat="1" ht="15" customHeight="1" thickBot="1" x14ac:dyDescent="0.3">
      <c r="A40" s="45" t="s">
        <v>73</v>
      </c>
      <c r="B40" s="46">
        <f>+B39-B34</f>
        <v>-92918.972999999998</v>
      </c>
      <c r="C40" s="47">
        <f t="shared" ref="C40:D40" si="7">+C39-C34</f>
        <v>-19930.027000000002</v>
      </c>
      <c r="D40" s="48">
        <f t="shared" si="7"/>
        <v>-112849</v>
      </c>
      <c r="G40" s="52"/>
      <c r="H40" s="52"/>
      <c r="I40" s="52"/>
    </row>
    <row r="41" spans="1:9" s="34" customFormat="1" ht="15" customHeight="1" x14ac:dyDescent="0.25">
      <c r="A41" s="24"/>
      <c r="D41" s="52"/>
      <c r="G41" s="52"/>
      <c r="H41" s="52"/>
      <c r="I41" s="52"/>
    </row>
    <row r="42" spans="1:9" s="34" customFormat="1" ht="15" customHeight="1" x14ac:dyDescent="0.25">
      <c r="D42" s="52"/>
      <c r="G42" s="52"/>
      <c r="H42" s="52"/>
      <c r="I42" s="52"/>
    </row>
    <row r="44" spans="1:9" s="34" customFormat="1" x14ac:dyDescent="0.25">
      <c r="A44" s="24"/>
      <c r="D44" s="52"/>
      <c r="G44" s="52"/>
      <c r="H44" s="52"/>
      <c r="I44" s="52"/>
    </row>
    <row r="49" spans="1:1" x14ac:dyDescent="0.25">
      <c r="A49" s="24" t="s">
        <v>100</v>
      </c>
    </row>
  </sheetData>
  <mergeCells count="2">
    <mergeCell ref="A4:A5"/>
    <mergeCell ref="B4:D4"/>
  </mergeCells>
  <printOptions horizontalCentered="1"/>
  <pageMargins left="0.39370078740157483" right="0.39370078740157483" top="0.78740157480314965" bottom="0.39370078740157483" header="0.39370078740157483" footer="0.31496062992125984"/>
  <pageSetup paperSize="9" scale="68" orientation="landscape" r:id="rId1"/>
  <headerFooter>
    <oddHeader>&amp;L&amp;"Times New Roman,Normál"&amp;12VASIVÍZ ZRt.
&amp;R&amp;"Times New Roman,Normál"&amp;12 2019. február 7.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workbookViewId="0">
      <pane xSplit="1" ySplit="4" topLeftCell="B8" activePane="bottomRight" state="frozen"/>
      <selection activeCell="A4" sqref="A4"/>
      <selection pane="topRight" activeCell="A4" sqref="A4"/>
      <selection pane="bottomLeft" activeCell="A4" sqref="A4"/>
      <selection pane="bottomRight" activeCell="D18" sqref="D18"/>
    </sheetView>
  </sheetViews>
  <sheetFormatPr defaultRowHeight="12.75" x14ac:dyDescent="0.2"/>
  <cols>
    <col min="1" max="1" width="44.28515625" style="1" bestFit="1" customWidth="1"/>
    <col min="2" max="2" width="13.140625" style="1" bestFit="1" customWidth="1"/>
    <col min="3" max="3" width="11.140625" style="1" bestFit="1" customWidth="1"/>
    <col min="4" max="4" width="10.42578125" style="1" customWidth="1"/>
    <col min="5" max="5" width="9.5703125" style="1" bestFit="1" customWidth="1"/>
    <col min="6" max="6" width="11.7109375" style="1" customWidth="1"/>
    <col min="7" max="7" width="9.140625" style="58"/>
    <col min="8" max="16384" width="9.140625" style="1"/>
  </cols>
  <sheetData>
    <row r="1" spans="1:8" ht="20.25" customHeight="1" x14ac:dyDescent="0.25">
      <c r="A1" s="79" t="s">
        <v>0</v>
      </c>
      <c r="B1" s="79"/>
      <c r="C1" s="79"/>
      <c r="D1" s="79"/>
      <c r="E1" s="79"/>
      <c r="F1" s="79"/>
    </row>
    <row r="2" spans="1:8" ht="15.75" x14ac:dyDescent="0.25">
      <c r="A2" s="79" t="s">
        <v>101</v>
      </c>
      <c r="B2" s="79"/>
      <c r="C2" s="79"/>
      <c r="D2" s="79"/>
      <c r="E2" s="79"/>
      <c r="F2" s="79"/>
    </row>
    <row r="3" spans="1:8" x14ac:dyDescent="0.2">
      <c r="F3" s="2" t="s">
        <v>106</v>
      </c>
    </row>
    <row r="4" spans="1:8" ht="42" customHeight="1" x14ac:dyDescent="0.2">
      <c r="A4" s="3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</row>
    <row r="5" spans="1:8" ht="14.25" x14ac:dyDescent="0.2">
      <c r="A5" s="6" t="s">
        <v>8</v>
      </c>
      <c r="B5" s="7">
        <v>2608328</v>
      </c>
      <c r="C5" s="8">
        <v>2608328</v>
      </c>
      <c r="D5" s="8">
        <v>0</v>
      </c>
      <c r="E5" s="9"/>
      <c r="F5" s="9">
        <f t="shared" ref="F5:F36" si="0">SUM(C5:E5)</f>
        <v>2608328</v>
      </c>
      <c r="G5" s="59">
        <f>+B5-F5</f>
        <v>0</v>
      </c>
    </row>
    <row r="6" spans="1:8" ht="14.25" x14ac:dyDescent="0.2">
      <c r="A6" s="6" t="s">
        <v>9</v>
      </c>
      <c r="B6" s="7">
        <f>1543833+785440</f>
        <v>2329273</v>
      </c>
      <c r="C6" s="8">
        <f>106944+1436889</f>
        <v>1543833</v>
      </c>
      <c r="D6" s="8">
        <f>54985+730455</f>
        <v>785440</v>
      </c>
      <c r="E6" s="9"/>
      <c r="F6" s="9">
        <f t="shared" si="0"/>
        <v>2329273</v>
      </c>
      <c r="G6" s="59">
        <f t="shared" ref="G6:G69" si="1">+B6-F6</f>
        <v>0</v>
      </c>
      <c r="H6" s="1" t="s">
        <v>107</v>
      </c>
    </row>
    <row r="7" spans="1:8" ht="14.25" x14ac:dyDescent="0.2">
      <c r="A7" s="6" t="s">
        <v>10</v>
      </c>
      <c r="B7" s="7">
        <v>353916</v>
      </c>
      <c r="C7" s="8">
        <v>247166</v>
      </c>
      <c r="D7" s="8">
        <v>106750</v>
      </c>
      <c r="E7" s="9"/>
      <c r="F7" s="9">
        <f t="shared" si="0"/>
        <v>353916</v>
      </c>
      <c r="G7" s="59">
        <f t="shared" si="1"/>
        <v>0</v>
      </c>
    </row>
    <row r="8" spans="1:8" ht="14.25" x14ac:dyDescent="0.2">
      <c r="A8" s="6" t="s">
        <v>11</v>
      </c>
      <c r="B8" s="7">
        <v>0</v>
      </c>
      <c r="C8" s="9">
        <v>0</v>
      </c>
      <c r="D8" s="9">
        <v>0</v>
      </c>
      <c r="E8" s="9"/>
      <c r="F8" s="9">
        <f t="shared" si="0"/>
        <v>0</v>
      </c>
      <c r="G8" s="59">
        <f t="shared" si="1"/>
        <v>0</v>
      </c>
    </row>
    <row r="9" spans="1:8" ht="14.25" x14ac:dyDescent="0.2">
      <c r="A9" s="6" t="s">
        <v>12</v>
      </c>
      <c r="B9" s="7">
        <v>0</v>
      </c>
      <c r="C9" s="9">
        <v>0</v>
      </c>
      <c r="D9" s="9">
        <v>0</v>
      </c>
      <c r="E9" s="9"/>
      <c r="F9" s="9">
        <f t="shared" si="0"/>
        <v>0</v>
      </c>
      <c r="G9" s="59">
        <f t="shared" si="1"/>
        <v>0</v>
      </c>
    </row>
    <row r="10" spans="1:8" ht="14.25" x14ac:dyDescent="0.2">
      <c r="A10" s="6" t="s">
        <v>13</v>
      </c>
      <c r="B10" s="7">
        <v>7641136</v>
      </c>
      <c r="C10" s="9">
        <v>6909891</v>
      </c>
      <c r="D10" s="9">
        <v>731245</v>
      </c>
      <c r="E10" s="9"/>
      <c r="F10" s="9">
        <f t="shared" si="0"/>
        <v>7641136</v>
      </c>
      <c r="G10" s="59">
        <f t="shared" si="1"/>
        <v>0</v>
      </c>
    </row>
    <row r="11" spans="1:8" ht="14.25" x14ac:dyDescent="0.2">
      <c r="A11" s="6" t="s">
        <v>14</v>
      </c>
      <c r="B11" s="7">
        <v>1034363</v>
      </c>
      <c r="C11" s="9">
        <v>962293</v>
      </c>
      <c r="D11" s="9">
        <v>72070</v>
      </c>
      <c r="E11" s="9"/>
      <c r="F11" s="9">
        <f t="shared" si="0"/>
        <v>1034363</v>
      </c>
      <c r="G11" s="59">
        <f t="shared" si="1"/>
        <v>0</v>
      </c>
    </row>
    <row r="12" spans="1:8" ht="14.25" x14ac:dyDescent="0.2">
      <c r="A12" s="6" t="s">
        <v>15</v>
      </c>
      <c r="B12" s="7">
        <v>1642296</v>
      </c>
      <c r="C12" s="9">
        <v>1488091</v>
      </c>
      <c r="D12" s="9">
        <v>154205</v>
      </c>
      <c r="E12" s="9"/>
      <c r="F12" s="9">
        <f t="shared" si="0"/>
        <v>1642296</v>
      </c>
      <c r="G12" s="59">
        <f t="shared" si="1"/>
        <v>0</v>
      </c>
    </row>
    <row r="13" spans="1:8" ht="14.25" x14ac:dyDescent="0.2">
      <c r="A13" s="6" t="s">
        <v>16</v>
      </c>
      <c r="B13" s="7">
        <v>0</v>
      </c>
      <c r="C13" s="9">
        <v>0</v>
      </c>
      <c r="D13" s="9">
        <v>0</v>
      </c>
      <c r="E13" s="10"/>
      <c r="F13" s="9">
        <f t="shared" si="0"/>
        <v>0</v>
      </c>
      <c r="G13" s="59">
        <f t="shared" si="1"/>
        <v>0</v>
      </c>
    </row>
    <row r="14" spans="1:8" ht="14.25" x14ac:dyDescent="0.2">
      <c r="A14" s="6" t="s">
        <v>17</v>
      </c>
      <c r="B14" s="7">
        <v>0</v>
      </c>
      <c r="C14" s="9">
        <v>0</v>
      </c>
      <c r="D14" s="9">
        <v>0</v>
      </c>
      <c r="E14" s="9"/>
      <c r="F14" s="9">
        <f t="shared" si="0"/>
        <v>0</v>
      </c>
      <c r="G14" s="59">
        <f t="shared" si="1"/>
        <v>0</v>
      </c>
    </row>
    <row r="15" spans="1:8" ht="14.25" x14ac:dyDescent="0.2">
      <c r="A15" s="6" t="s">
        <v>18</v>
      </c>
      <c r="B15" s="7">
        <v>718044</v>
      </c>
      <c r="C15" s="9">
        <v>718044</v>
      </c>
      <c r="D15" s="9">
        <v>0</v>
      </c>
      <c r="E15" s="9"/>
      <c r="F15" s="9">
        <f t="shared" si="0"/>
        <v>718044</v>
      </c>
      <c r="G15" s="59">
        <f t="shared" si="1"/>
        <v>0</v>
      </c>
    </row>
    <row r="16" spans="1:8" ht="14.25" x14ac:dyDescent="0.2">
      <c r="A16" s="6" t="s">
        <v>19</v>
      </c>
      <c r="B16" s="7">
        <v>18161</v>
      </c>
      <c r="C16" s="9">
        <v>18161</v>
      </c>
      <c r="D16" s="9">
        <v>0</v>
      </c>
      <c r="E16" s="9"/>
      <c r="F16" s="9">
        <f t="shared" si="0"/>
        <v>18161</v>
      </c>
      <c r="G16" s="59">
        <f t="shared" si="1"/>
        <v>0</v>
      </c>
    </row>
    <row r="17" spans="1:7" ht="14.25" x14ac:dyDescent="0.2">
      <c r="A17" s="6" t="s">
        <v>20</v>
      </c>
      <c r="B17" s="7">
        <v>0</v>
      </c>
      <c r="C17" s="9">
        <v>0</v>
      </c>
      <c r="D17" s="9">
        <v>0</v>
      </c>
      <c r="E17" s="9"/>
      <c r="F17" s="9">
        <f t="shared" si="0"/>
        <v>0</v>
      </c>
      <c r="G17" s="59">
        <f t="shared" si="1"/>
        <v>0</v>
      </c>
    </row>
    <row r="18" spans="1:7" ht="14.25" x14ac:dyDescent="0.2">
      <c r="A18" s="6" t="s">
        <v>21</v>
      </c>
      <c r="B18" s="7">
        <v>212990</v>
      </c>
      <c r="C18" s="9">
        <v>0</v>
      </c>
      <c r="D18" s="9">
        <v>212990</v>
      </c>
      <c r="E18" s="9"/>
      <c r="F18" s="9">
        <f t="shared" si="0"/>
        <v>212990</v>
      </c>
      <c r="G18" s="59">
        <f t="shared" si="1"/>
        <v>0</v>
      </c>
    </row>
    <row r="19" spans="1:7" ht="14.25" x14ac:dyDescent="0.2">
      <c r="A19" s="6" t="s">
        <v>22</v>
      </c>
      <c r="B19" s="7">
        <v>0</v>
      </c>
      <c r="C19" s="9">
        <v>0</v>
      </c>
      <c r="D19" s="9">
        <v>0</v>
      </c>
      <c r="E19" s="9"/>
      <c r="F19" s="9">
        <f t="shared" si="0"/>
        <v>0</v>
      </c>
      <c r="G19" s="59">
        <f t="shared" si="1"/>
        <v>0</v>
      </c>
    </row>
    <row r="20" spans="1:7" ht="14.25" x14ac:dyDescent="0.2">
      <c r="A20" s="6" t="s">
        <v>23</v>
      </c>
      <c r="B20" s="7">
        <v>0</v>
      </c>
      <c r="C20" s="9">
        <v>0</v>
      </c>
      <c r="D20" s="9">
        <v>0</v>
      </c>
      <c r="E20" s="9"/>
      <c r="F20" s="9">
        <f t="shared" si="0"/>
        <v>0</v>
      </c>
      <c r="G20" s="59">
        <f t="shared" si="1"/>
        <v>0</v>
      </c>
    </row>
    <row r="21" spans="1:7" ht="14.25" x14ac:dyDescent="0.2">
      <c r="A21" s="6" t="s">
        <v>24</v>
      </c>
      <c r="B21" s="7">
        <v>0</v>
      </c>
      <c r="C21" s="9">
        <v>0</v>
      </c>
      <c r="D21" s="9">
        <v>0</v>
      </c>
      <c r="E21" s="9"/>
      <c r="F21" s="9">
        <f t="shared" si="0"/>
        <v>0</v>
      </c>
      <c r="G21" s="59">
        <f t="shared" si="1"/>
        <v>0</v>
      </c>
    </row>
    <row r="22" spans="1:7" ht="14.25" x14ac:dyDescent="0.2">
      <c r="A22" s="6" t="s">
        <v>25</v>
      </c>
      <c r="B22" s="7">
        <v>17000</v>
      </c>
      <c r="C22" s="9">
        <v>17000</v>
      </c>
      <c r="D22" s="9">
        <v>0</v>
      </c>
      <c r="E22" s="9"/>
      <c r="F22" s="9">
        <f t="shared" si="0"/>
        <v>17000</v>
      </c>
      <c r="G22" s="59">
        <f t="shared" si="1"/>
        <v>0</v>
      </c>
    </row>
    <row r="23" spans="1:7" ht="14.25" x14ac:dyDescent="0.2">
      <c r="A23" s="6" t="s">
        <v>26</v>
      </c>
      <c r="B23" s="7">
        <v>0</v>
      </c>
      <c r="C23" s="9">
        <v>0</v>
      </c>
      <c r="D23" s="9">
        <v>0</v>
      </c>
      <c r="E23" s="9"/>
      <c r="F23" s="9">
        <f t="shared" si="0"/>
        <v>0</v>
      </c>
      <c r="G23" s="59">
        <f t="shared" si="1"/>
        <v>0</v>
      </c>
    </row>
    <row r="24" spans="1:7" ht="14.25" x14ac:dyDescent="0.2">
      <c r="A24" s="6" t="s">
        <v>27</v>
      </c>
      <c r="B24" s="7">
        <v>0</v>
      </c>
      <c r="C24" s="9">
        <v>0</v>
      </c>
      <c r="D24" s="9">
        <v>0</v>
      </c>
      <c r="E24" s="9"/>
      <c r="F24" s="9">
        <f t="shared" si="0"/>
        <v>0</v>
      </c>
      <c r="G24" s="59">
        <f t="shared" si="1"/>
        <v>0</v>
      </c>
    </row>
    <row r="25" spans="1:7" ht="14.25" x14ac:dyDescent="0.2">
      <c r="A25" s="6" t="s">
        <v>28</v>
      </c>
      <c r="B25" s="7">
        <v>0</v>
      </c>
      <c r="C25" s="9">
        <v>0</v>
      </c>
      <c r="D25" s="9">
        <v>0</v>
      </c>
      <c r="E25" s="9"/>
      <c r="F25" s="9">
        <f t="shared" si="0"/>
        <v>0</v>
      </c>
      <c r="G25" s="59">
        <f t="shared" si="1"/>
        <v>0</v>
      </c>
    </row>
    <row r="26" spans="1:7" ht="14.25" x14ac:dyDescent="0.2">
      <c r="A26" s="6" t="s">
        <v>29</v>
      </c>
      <c r="B26" s="7">
        <v>148391</v>
      </c>
      <c r="C26" s="9">
        <v>45249</v>
      </c>
      <c r="D26" s="9">
        <v>103142</v>
      </c>
      <c r="E26" s="9"/>
      <c r="F26" s="9">
        <f t="shared" si="0"/>
        <v>148391</v>
      </c>
      <c r="G26" s="59">
        <f t="shared" si="1"/>
        <v>0</v>
      </c>
    </row>
    <row r="27" spans="1:7" x14ac:dyDescent="0.2">
      <c r="A27" s="6" t="s">
        <v>30</v>
      </c>
      <c r="B27" s="9"/>
      <c r="C27" s="9"/>
      <c r="D27" s="9"/>
      <c r="E27" s="9"/>
      <c r="F27" s="9">
        <f t="shared" si="0"/>
        <v>0</v>
      </c>
      <c r="G27" s="59">
        <f t="shared" si="1"/>
        <v>0</v>
      </c>
    </row>
    <row r="28" spans="1:7" ht="14.25" x14ac:dyDescent="0.2">
      <c r="A28" s="6" t="s">
        <v>31</v>
      </c>
      <c r="B28" s="7"/>
      <c r="C28" s="9"/>
      <c r="D28" s="9"/>
      <c r="E28" s="9"/>
      <c r="F28" s="9">
        <f t="shared" si="0"/>
        <v>0</v>
      </c>
      <c r="G28" s="59">
        <f t="shared" si="1"/>
        <v>0</v>
      </c>
    </row>
    <row r="29" spans="1:7" ht="14.25" x14ac:dyDescent="0.2">
      <c r="A29" s="6" t="s">
        <v>32</v>
      </c>
      <c r="B29" s="7"/>
      <c r="C29" s="9"/>
      <c r="D29" s="9"/>
      <c r="E29" s="9"/>
      <c r="F29" s="9">
        <f t="shared" si="0"/>
        <v>0</v>
      </c>
      <c r="G29" s="59">
        <f t="shared" si="1"/>
        <v>0</v>
      </c>
    </row>
    <row r="30" spans="1:7" ht="14.25" x14ac:dyDescent="0.2">
      <c r="A30" s="6" t="s">
        <v>33</v>
      </c>
      <c r="B30" s="7"/>
      <c r="C30" s="9"/>
      <c r="D30" s="9"/>
      <c r="E30" s="9"/>
      <c r="F30" s="9">
        <f t="shared" si="0"/>
        <v>0</v>
      </c>
      <c r="G30" s="59">
        <f t="shared" si="1"/>
        <v>0</v>
      </c>
    </row>
    <row r="31" spans="1:7" ht="14.25" x14ac:dyDescent="0.2">
      <c r="A31" s="6" t="s">
        <v>34</v>
      </c>
      <c r="B31" s="7"/>
      <c r="C31" s="9"/>
      <c r="D31" s="9"/>
      <c r="E31" s="9"/>
      <c r="F31" s="9">
        <f t="shared" si="0"/>
        <v>0</v>
      </c>
      <c r="G31" s="59">
        <f t="shared" si="1"/>
        <v>0</v>
      </c>
    </row>
    <row r="32" spans="1:7" ht="14.25" x14ac:dyDescent="0.2">
      <c r="A32" s="6" t="s">
        <v>35</v>
      </c>
      <c r="B32" s="7"/>
      <c r="C32" s="9"/>
      <c r="D32" s="9"/>
      <c r="E32" s="9"/>
      <c r="F32" s="9">
        <f t="shared" si="0"/>
        <v>0</v>
      </c>
      <c r="G32" s="59">
        <f t="shared" si="1"/>
        <v>0</v>
      </c>
    </row>
    <row r="33" spans="1:7" ht="14.25" x14ac:dyDescent="0.2">
      <c r="A33" s="6" t="s">
        <v>36</v>
      </c>
      <c r="B33" s="7"/>
      <c r="C33" s="9"/>
      <c r="D33" s="9"/>
      <c r="E33" s="9"/>
      <c r="F33" s="9">
        <f t="shared" si="0"/>
        <v>0</v>
      </c>
      <c r="G33" s="59">
        <f t="shared" si="1"/>
        <v>0</v>
      </c>
    </row>
    <row r="34" spans="1:7" ht="14.25" x14ac:dyDescent="0.2">
      <c r="A34" s="6" t="s">
        <v>37</v>
      </c>
      <c r="B34" s="7"/>
      <c r="C34" s="9"/>
      <c r="D34" s="9"/>
      <c r="E34" s="9"/>
      <c r="F34" s="9">
        <f t="shared" si="0"/>
        <v>0</v>
      </c>
      <c r="G34" s="59">
        <f t="shared" si="1"/>
        <v>0</v>
      </c>
    </row>
    <row r="35" spans="1:7" ht="14.25" x14ac:dyDescent="0.2">
      <c r="A35" s="6" t="s">
        <v>38</v>
      </c>
      <c r="B35" s="7"/>
      <c r="C35" s="9"/>
      <c r="D35" s="9"/>
      <c r="E35" s="9"/>
      <c r="F35" s="9">
        <f t="shared" si="0"/>
        <v>0</v>
      </c>
      <c r="G35" s="59">
        <f t="shared" si="1"/>
        <v>0</v>
      </c>
    </row>
    <row r="36" spans="1:7" ht="14.25" x14ac:dyDescent="0.2">
      <c r="A36" s="6" t="s">
        <v>39</v>
      </c>
      <c r="B36" s="7"/>
      <c r="C36" s="9"/>
      <c r="D36" s="9"/>
      <c r="E36" s="9"/>
      <c r="F36" s="9">
        <f t="shared" si="0"/>
        <v>0</v>
      </c>
      <c r="G36" s="59">
        <f t="shared" si="1"/>
        <v>0</v>
      </c>
    </row>
    <row r="37" spans="1:7" ht="14.25" x14ac:dyDescent="0.2">
      <c r="A37" s="6" t="s">
        <v>40</v>
      </c>
      <c r="B37" s="7"/>
      <c r="C37" s="9"/>
      <c r="D37" s="9"/>
      <c r="E37" s="9"/>
      <c r="F37" s="9">
        <f t="shared" ref="F37:F68" si="2">SUM(C37:E37)</f>
        <v>0</v>
      </c>
      <c r="G37" s="59">
        <f t="shared" si="1"/>
        <v>0</v>
      </c>
    </row>
    <row r="38" spans="1:7" ht="14.25" x14ac:dyDescent="0.2">
      <c r="A38" s="6" t="s">
        <v>41</v>
      </c>
      <c r="B38" s="7"/>
      <c r="C38" s="9"/>
      <c r="D38" s="9"/>
      <c r="E38" s="9"/>
      <c r="F38" s="9">
        <f t="shared" si="2"/>
        <v>0</v>
      </c>
      <c r="G38" s="59">
        <f t="shared" si="1"/>
        <v>0</v>
      </c>
    </row>
    <row r="39" spans="1:7" ht="14.25" x14ac:dyDescent="0.2">
      <c r="A39" s="6" t="s">
        <v>42</v>
      </c>
      <c r="B39" s="7"/>
      <c r="C39" s="9"/>
      <c r="D39" s="9"/>
      <c r="E39" s="9"/>
      <c r="F39" s="9">
        <f t="shared" si="2"/>
        <v>0</v>
      </c>
      <c r="G39" s="59">
        <f t="shared" si="1"/>
        <v>0</v>
      </c>
    </row>
    <row r="40" spans="1:7" ht="14.25" x14ac:dyDescent="0.2">
      <c r="A40" s="6" t="s">
        <v>43</v>
      </c>
      <c r="B40" s="7"/>
      <c r="C40" s="9"/>
      <c r="D40" s="9"/>
      <c r="E40" s="9"/>
      <c r="F40" s="9">
        <f t="shared" si="2"/>
        <v>0</v>
      </c>
      <c r="G40" s="59">
        <f t="shared" si="1"/>
        <v>0</v>
      </c>
    </row>
    <row r="41" spans="1:7" s="14" customFormat="1" ht="14.25" x14ac:dyDescent="0.2">
      <c r="A41" s="11" t="s">
        <v>44</v>
      </c>
      <c r="B41" s="12">
        <f t="shared" ref="B41" si="3">SUM(B5:B40)</f>
        <v>16723898</v>
      </c>
      <c r="C41" s="13">
        <f>SUM(C5:C40)</f>
        <v>14558056</v>
      </c>
      <c r="D41" s="13">
        <f t="shared" ref="D41:E41" si="4">SUM(D5:D40)</f>
        <v>2165842</v>
      </c>
      <c r="E41" s="13">
        <f t="shared" si="4"/>
        <v>0</v>
      </c>
      <c r="F41" s="13">
        <f t="shared" si="2"/>
        <v>16723898</v>
      </c>
      <c r="G41" s="59">
        <f t="shared" si="1"/>
        <v>0</v>
      </c>
    </row>
    <row r="42" spans="1:7" ht="14.25" x14ac:dyDescent="0.2">
      <c r="A42" s="6" t="s">
        <v>45</v>
      </c>
      <c r="B42" s="7">
        <v>0</v>
      </c>
      <c r="C42" s="9"/>
      <c r="D42" s="9"/>
      <c r="E42" s="9"/>
      <c r="F42" s="9">
        <f t="shared" si="2"/>
        <v>0</v>
      </c>
      <c r="G42" s="59">
        <f t="shared" si="1"/>
        <v>0</v>
      </c>
    </row>
    <row r="43" spans="1:7" ht="14.25" x14ac:dyDescent="0.2">
      <c r="A43" s="6" t="s">
        <v>46</v>
      </c>
      <c r="B43" s="7">
        <v>0</v>
      </c>
      <c r="C43" s="9"/>
      <c r="D43" s="9"/>
      <c r="E43" s="9"/>
      <c r="F43" s="9">
        <f t="shared" si="2"/>
        <v>0</v>
      </c>
      <c r="G43" s="59">
        <f t="shared" si="1"/>
        <v>0</v>
      </c>
    </row>
    <row r="44" spans="1:7" ht="14.25" x14ac:dyDescent="0.2">
      <c r="A44" s="6" t="s">
        <v>47</v>
      </c>
      <c r="B44" s="7">
        <v>0</v>
      </c>
      <c r="C44" s="15"/>
      <c r="D44" s="15"/>
      <c r="E44" s="15"/>
      <c r="F44" s="15">
        <f t="shared" si="2"/>
        <v>0</v>
      </c>
      <c r="G44" s="59">
        <f t="shared" si="1"/>
        <v>0</v>
      </c>
    </row>
    <row r="45" spans="1:7" s="14" customFormat="1" ht="14.25" x14ac:dyDescent="0.2">
      <c r="A45" s="11" t="s">
        <v>48</v>
      </c>
      <c r="B45" s="12">
        <f t="shared" ref="B45:E45" si="5">SUM(B41:B44)</f>
        <v>16723898</v>
      </c>
      <c r="C45" s="13">
        <f t="shared" si="5"/>
        <v>14558056</v>
      </c>
      <c r="D45" s="13">
        <f t="shared" si="5"/>
        <v>2165842</v>
      </c>
      <c r="E45" s="13">
        <f t="shared" si="5"/>
        <v>0</v>
      </c>
      <c r="F45" s="13">
        <f t="shared" si="2"/>
        <v>16723898</v>
      </c>
      <c r="G45" s="59">
        <f t="shared" si="1"/>
        <v>0</v>
      </c>
    </row>
    <row r="46" spans="1:7" ht="14.25" x14ac:dyDescent="0.2">
      <c r="A46" s="6" t="s">
        <v>49</v>
      </c>
      <c r="B46" s="7"/>
      <c r="C46" s="15"/>
      <c r="D46" s="15"/>
      <c r="E46" s="15"/>
      <c r="F46" s="15">
        <f t="shared" si="2"/>
        <v>0</v>
      </c>
      <c r="G46" s="59">
        <f t="shared" si="1"/>
        <v>0</v>
      </c>
    </row>
    <row r="47" spans="1:7" s="14" customFormat="1" ht="14.25" x14ac:dyDescent="0.2">
      <c r="A47" s="11" t="s">
        <v>50</v>
      </c>
      <c r="B47" s="12">
        <f t="shared" ref="B47:E47" si="6">SUM(B45:B46)</f>
        <v>16723898</v>
      </c>
      <c r="C47" s="13">
        <f t="shared" si="6"/>
        <v>14558056</v>
      </c>
      <c r="D47" s="13">
        <f>SUM(D45:D46)</f>
        <v>2165842</v>
      </c>
      <c r="E47" s="13">
        <f t="shared" si="6"/>
        <v>0</v>
      </c>
      <c r="F47" s="13">
        <f t="shared" si="2"/>
        <v>16723898</v>
      </c>
      <c r="G47" s="59">
        <f t="shared" si="1"/>
        <v>0</v>
      </c>
    </row>
    <row r="48" spans="1:7" ht="14.25" x14ac:dyDescent="0.2">
      <c r="A48" s="6" t="s">
        <v>51</v>
      </c>
      <c r="B48" s="7"/>
      <c r="C48" s="9"/>
      <c r="D48" s="9"/>
      <c r="E48" s="9"/>
      <c r="F48" s="9">
        <f t="shared" si="2"/>
        <v>0</v>
      </c>
      <c r="G48" s="59">
        <f t="shared" si="1"/>
        <v>0</v>
      </c>
    </row>
    <row r="49" spans="1:7" ht="14.25" x14ac:dyDescent="0.2">
      <c r="A49" s="6" t="s">
        <v>52</v>
      </c>
      <c r="B49" s="7"/>
      <c r="C49" s="9"/>
      <c r="D49" s="9"/>
      <c r="E49" s="9"/>
      <c r="F49" s="9">
        <f t="shared" si="2"/>
        <v>0</v>
      </c>
      <c r="G49" s="59">
        <f t="shared" si="1"/>
        <v>0</v>
      </c>
    </row>
    <row r="50" spans="1:7" s="14" customFormat="1" ht="14.25" x14ac:dyDescent="0.2">
      <c r="A50" s="11" t="s">
        <v>53</v>
      </c>
      <c r="B50" s="12">
        <f t="shared" ref="B50:E50" si="7">SUM(B47:B49)</f>
        <v>16723898</v>
      </c>
      <c r="C50" s="13">
        <f t="shared" si="7"/>
        <v>14558056</v>
      </c>
      <c r="D50" s="13">
        <f t="shared" si="7"/>
        <v>2165842</v>
      </c>
      <c r="E50" s="13">
        <f t="shared" si="7"/>
        <v>0</v>
      </c>
      <c r="F50" s="13">
        <f t="shared" si="2"/>
        <v>16723898</v>
      </c>
      <c r="G50" s="59">
        <f t="shared" si="1"/>
        <v>0</v>
      </c>
    </row>
    <row r="51" spans="1:7" ht="14.25" x14ac:dyDescent="0.2">
      <c r="A51" s="16" t="s">
        <v>54</v>
      </c>
      <c r="B51" s="17"/>
      <c r="C51" s="8"/>
      <c r="D51" s="8"/>
      <c r="E51" s="8"/>
      <c r="F51" s="9">
        <f t="shared" si="2"/>
        <v>0</v>
      </c>
      <c r="G51" s="59">
        <f t="shared" si="1"/>
        <v>0</v>
      </c>
    </row>
    <row r="52" spans="1:7" ht="14.25" x14ac:dyDescent="0.2">
      <c r="A52" s="16" t="s">
        <v>55</v>
      </c>
      <c r="B52" s="17"/>
      <c r="C52" s="8"/>
      <c r="D52" s="8"/>
      <c r="E52" s="8"/>
      <c r="F52" s="9">
        <f t="shared" si="2"/>
        <v>0</v>
      </c>
      <c r="G52" s="59">
        <f t="shared" si="1"/>
        <v>0</v>
      </c>
    </row>
    <row r="53" spans="1:7" ht="14.25" x14ac:dyDescent="0.2">
      <c r="A53" s="16" t="s">
        <v>56</v>
      </c>
      <c r="B53" s="17"/>
      <c r="C53" s="8"/>
      <c r="D53" s="8"/>
      <c r="E53" s="8"/>
      <c r="F53" s="9">
        <f t="shared" si="2"/>
        <v>0</v>
      </c>
      <c r="G53" s="59">
        <f t="shared" si="1"/>
        <v>0</v>
      </c>
    </row>
    <row r="54" spans="1:7" ht="14.25" x14ac:dyDescent="0.2">
      <c r="A54" s="16" t="s">
        <v>57</v>
      </c>
      <c r="B54" s="17"/>
      <c r="C54" s="8"/>
      <c r="D54" s="8"/>
      <c r="E54" s="8"/>
      <c r="F54" s="9">
        <f t="shared" si="2"/>
        <v>0</v>
      </c>
      <c r="G54" s="59">
        <f t="shared" si="1"/>
        <v>0</v>
      </c>
    </row>
    <row r="55" spans="1:7" ht="14.25" x14ac:dyDescent="0.2">
      <c r="A55" s="16" t="s">
        <v>58</v>
      </c>
      <c r="B55" s="17"/>
      <c r="C55" s="8"/>
      <c r="D55" s="8"/>
      <c r="E55" s="8"/>
      <c r="F55" s="9">
        <f t="shared" si="2"/>
        <v>0</v>
      </c>
      <c r="G55" s="59">
        <f t="shared" si="1"/>
        <v>0</v>
      </c>
    </row>
    <row r="56" spans="1:7" ht="14.25" x14ac:dyDescent="0.2">
      <c r="A56" s="16" t="s">
        <v>59</v>
      </c>
      <c r="B56" s="17"/>
      <c r="C56" s="8"/>
      <c r="D56" s="8"/>
      <c r="E56" s="8"/>
      <c r="F56" s="9">
        <f t="shared" si="2"/>
        <v>0</v>
      </c>
      <c r="G56" s="59">
        <f t="shared" si="1"/>
        <v>0</v>
      </c>
    </row>
    <row r="57" spans="1:7" ht="14.25" x14ac:dyDescent="0.2">
      <c r="A57" s="6" t="s">
        <v>60</v>
      </c>
      <c r="B57" s="7"/>
      <c r="C57" s="9"/>
      <c r="D57" s="9"/>
      <c r="E57" s="9"/>
      <c r="F57" s="9">
        <f t="shared" si="2"/>
        <v>0</v>
      </c>
      <c r="G57" s="59">
        <f t="shared" si="1"/>
        <v>0</v>
      </c>
    </row>
    <row r="58" spans="1:7" ht="14.25" x14ac:dyDescent="0.2">
      <c r="A58" s="16" t="s">
        <v>61</v>
      </c>
      <c r="B58" s="17"/>
      <c r="C58" s="8"/>
      <c r="D58" s="8"/>
      <c r="E58" s="8"/>
      <c r="F58" s="9">
        <f t="shared" si="2"/>
        <v>0</v>
      </c>
      <c r="G58" s="59">
        <f t="shared" si="1"/>
        <v>0</v>
      </c>
    </row>
    <row r="59" spans="1:7" ht="14.25" x14ac:dyDescent="0.2">
      <c r="A59" s="18" t="s">
        <v>62</v>
      </c>
      <c r="B59" s="19">
        <f t="shared" ref="B59:E59" si="8">SUM(B51:B58)</f>
        <v>0</v>
      </c>
      <c r="C59" s="20">
        <f t="shared" si="8"/>
        <v>0</v>
      </c>
      <c r="D59" s="20">
        <f t="shared" si="8"/>
        <v>0</v>
      </c>
      <c r="E59" s="20">
        <f t="shared" si="8"/>
        <v>0</v>
      </c>
      <c r="F59" s="13">
        <f t="shared" si="2"/>
        <v>0</v>
      </c>
      <c r="G59" s="59">
        <f t="shared" si="1"/>
        <v>0</v>
      </c>
    </row>
    <row r="60" spans="1:7" ht="14.25" x14ac:dyDescent="0.2">
      <c r="A60" s="18" t="s">
        <v>63</v>
      </c>
      <c r="B60" s="19">
        <f t="shared" ref="B60:E60" si="9">SUM(B50,B59)</f>
        <v>16723898</v>
      </c>
      <c r="C60" s="20">
        <f t="shared" si="9"/>
        <v>14558056</v>
      </c>
      <c r="D60" s="20">
        <f t="shared" si="9"/>
        <v>2165842</v>
      </c>
      <c r="E60" s="20">
        <f t="shared" si="9"/>
        <v>0</v>
      </c>
      <c r="F60" s="13">
        <f t="shared" si="2"/>
        <v>16723898</v>
      </c>
      <c r="G60" s="59">
        <f t="shared" si="1"/>
        <v>0</v>
      </c>
    </row>
    <row r="61" spans="1:7" ht="14.25" x14ac:dyDescent="0.2">
      <c r="A61" s="18" t="s">
        <v>64</v>
      </c>
      <c r="B61" s="19">
        <v>11468608</v>
      </c>
      <c r="C61" s="20">
        <v>7137664</v>
      </c>
      <c r="D61" s="20">
        <v>3819622</v>
      </c>
      <c r="E61" s="20">
        <v>511322</v>
      </c>
      <c r="F61" s="13">
        <f t="shared" si="2"/>
        <v>11468608</v>
      </c>
      <c r="G61" s="59">
        <f t="shared" si="1"/>
        <v>0</v>
      </c>
    </row>
    <row r="62" spans="1:7" ht="14.25" x14ac:dyDescent="0.2">
      <c r="A62" s="18" t="s">
        <v>65</v>
      </c>
      <c r="B62" s="19">
        <v>0</v>
      </c>
      <c r="C62" s="20">
        <v>0</v>
      </c>
      <c r="D62" s="20">
        <v>0</v>
      </c>
      <c r="E62" s="20">
        <v>0</v>
      </c>
      <c r="F62" s="13">
        <f t="shared" si="2"/>
        <v>0</v>
      </c>
      <c r="G62" s="59">
        <f t="shared" si="1"/>
        <v>0</v>
      </c>
    </row>
    <row r="63" spans="1:7" ht="14.25" x14ac:dyDescent="0.2">
      <c r="A63" s="6" t="s">
        <v>66</v>
      </c>
      <c r="B63" s="17">
        <v>0</v>
      </c>
      <c r="C63" s="8"/>
      <c r="D63" s="8"/>
      <c r="E63" s="8"/>
      <c r="F63" s="9">
        <f t="shared" si="2"/>
        <v>0</v>
      </c>
      <c r="G63" s="59">
        <f t="shared" si="1"/>
        <v>0</v>
      </c>
    </row>
    <row r="64" spans="1:7" ht="14.25" x14ac:dyDescent="0.2">
      <c r="A64" s="16" t="s">
        <v>67</v>
      </c>
      <c r="B64" s="17">
        <v>0</v>
      </c>
      <c r="C64" s="8"/>
      <c r="D64" s="8"/>
      <c r="E64" s="8"/>
      <c r="F64" s="9">
        <f t="shared" si="2"/>
        <v>0</v>
      </c>
      <c r="G64" s="59">
        <f t="shared" si="1"/>
        <v>0</v>
      </c>
    </row>
    <row r="65" spans="1:7" ht="14.25" x14ac:dyDescent="0.2">
      <c r="A65" s="16" t="s">
        <v>68</v>
      </c>
      <c r="B65" s="17">
        <v>0</v>
      </c>
      <c r="C65" s="8"/>
      <c r="D65" s="8"/>
      <c r="E65" s="8"/>
      <c r="F65" s="9">
        <f t="shared" si="2"/>
        <v>0</v>
      </c>
      <c r="G65" s="59">
        <f t="shared" si="1"/>
        <v>0</v>
      </c>
    </row>
    <row r="66" spans="1:7" ht="14.25" x14ac:dyDescent="0.2">
      <c r="A66" s="16" t="s">
        <v>69</v>
      </c>
      <c r="B66" s="17">
        <v>0</v>
      </c>
      <c r="C66" s="8"/>
      <c r="D66" s="8"/>
      <c r="E66" s="8"/>
      <c r="F66" s="9">
        <f t="shared" si="2"/>
        <v>0</v>
      </c>
      <c r="G66" s="59">
        <f t="shared" si="1"/>
        <v>0</v>
      </c>
    </row>
    <row r="67" spans="1:7" ht="14.25" x14ac:dyDescent="0.2">
      <c r="A67" s="16" t="s">
        <v>70</v>
      </c>
      <c r="B67" s="17">
        <v>0</v>
      </c>
      <c r="C67" s="8"/>
      <c r="D67" s="8"/>
      <c r="E67" s="8"/>
      <c r="F67" s="9">
        <f t="shared" si="2"/>
        <v>0</v>
      </c>
      <c r="G67" s="59">
        <f t="shared" si="1"/>
        <v>0</v>
      </c>
    </row>
    <row r="68" spans="1:7" ht="14.25" x14ac:dyDescent="0.2">
      <c r="A68" s="18" t="s">
        <v>71</v>
      </c>
      <c r="B68" s="19">
        <f t="shared" ref="B68:E68" si="10">SUM(B63:B67)</f>
        <v>0</v>
      </c>
      <c r="C68" s="20">
        <f t="shared" si="10"/>
        <v>0</v>
      </c>
      <c r="D68" s="20">
        <f t="shared" si="10"/>
        <v>0</v>
      </c>
      <c r="E68" s="20">
        <f t="shared" si="10"/>
        <v>0</v>
      </c>
      <c r="F68" s="13">
        <f t="shared" si="2"/>
        <v>0</v>
      </c>
      <c r="G68" s="59">
        <f t="shared" si="1"/>
        <v>0</v>
      </c>
    </row>
    <row r="69" spans="1:7" ht="14.25" x14ac:dyDescent="0.2">
      <c r="A69" s="18" t="s">
        <v>72</v>
      </c>
      <c r="B69" s="19">
        <f t="shared" ref="B69:E69" si="11">SUM(B61:B62,B68)</f>
        <v>11468608</v>
      </c>
      <c r="C69" s="20">
        <f t="shared" si="11"/>
        <v>7137664</v>
      </c>
      <c r="D69" s="20">
        <f t="shared" si="11"/>
        <v>3819622</v>
      </c>
      <c r="E69" s="20">
        <f t="shared" si="11"/>
        <v>511322</v>
      </c>
      <c r="F69" s="13">
        <f t="shared" ref="F69:F86" si="12">SUM(C69:E69)</f>
        <v>11468608</v>
      </c>
      <c r="G69" s="59">
        <f t="shared" si="1"/>
        <v>0</v>
      </c>
    </row>
    <row r="70" spans="1:7" ht="14.25" x14ac:dyDescent="0.2">
      <c r="A70" s="18" t="s">
        <v>73</v>
      </c>
      <c r="B70" s="19">
        <f t="shared" ref="B70:E70" si="13">+B69-B60</f>
        <v>-5255290</v>
      </c>
      <c r="C70" s="20">
        <f t="shared" si="13"/>
        <v>-7420392</v>
      </c>
      <c r="D70" s="20">
        <f t="shared" si="13"/>
        <v>1653780</v>
      </c>
      <c r="E70" s="20">
        <f t="shared" si="13"/>
        <v>511322</v>
      </c>
      <c r="F70" s="13">
        <f t="shared" si="12"/>
        <v>-5255290</v>
      </c>
      <c r="G70" s="59">
        <f t="shared" ref="G70:G86" si="14">+B70-F70</f>
        <v>0</v>
      </c>
    </row>
    <row r="71" spans="1:7" ht="14.25" x14ac:dyDescent="0.2">
      <c r="A71" s="16" t="s">
        <v>74</v>
      </c>
      <c r="B71" s="17">
        <v>0</v>
      </c>
      <c r="C71" s="8"/>
      <c r="D71" s="8"/>
      <c r="E71" s="8"/>
      <c r="F71" s="9">
        <f t="shared" si="12"/>
        <v>0</v>
      </c>
      <c r="G71" s="59">
        <f t="shared" si="14"/>
        <v>0</v>
      </c>
    </row>
    <row r="72" spans="1:7" ht="14.25" x14ac:dyDescent="0.2">
      <c r="A72" s="16" t="s">
        <v>75</v>
      </c>
      <c r="B72" s="17">
        <v>0</v>
      </c>
      <c r="C72" s="8"/>
      <c r="D72" s="8"/>
      <c r="E72" s="8"/>
      <c r="F72" s="9">
        <f t="shared" si="12"/>
        <v>0</v>
      </c>
      <c r="G72" s="59">
        <f t="shared" si="14"/>
        <v>0</v>
      </c>
    </row>
    <row r="73" spans="1:7" ht="14.25" x14ac:dyDescent="0.2">
      <c r="A73" s="16" t="s">
        <v>76</v>
      </c>
      <c r="B73" s="17">
        <v>0</v>
      </c>
      <c r="C73" s="8"/>
      <c r="D73" s="8"/>
      <c r="E73" s="8"/>
      <c r="F73" s="9">
        <f t="shared" si="12"/>
        <v>0</v>
      </c>
      <c r="G73" s="59">
        <f t="shared" si="14"/>
        <v>0</v>
      </c>
    </row>
    <row r="74" spans="1:7" ht="14.25" x14ac:dyDescent="0.2">
      <c r="A74" s="16" t="s">
        <v>77</v>
      </c>
      <c r="B74" s="17">
        <v>0</v>
      </c>
      <c r="C74" s="8"/>
      <c r="D74" s="8"/>
      <c r="E74" s="8"/>
      <c r="F74" s="9">
        <f t="shared" si="12"/>
        <v>0</v>
      </c>
      <c r="G74" s="59">
        <f t="shared" si="14"/>
        <v>0</v>
      </c>
    </row>
    <row r="75" spans="1:7" ht="14.25" x14ac:dyDescent="0.2">
      <c r="A75" s="16" t="s">
        <v>78</v>
      </c>
      <c r="B75" s="17">
        <v>0</v>
      </c>
      <c r="C75" s="8"/>
      <c r="D75" s="8"/>
      <c r="E75" s="8"/>
      <c r="F75" s="9">
        <f t="shared" si="12"/>
        <v>0</v>
      </c>
      <c r="G75" s="59">
        <f t="shared" si="14"/>
        <v>0</v>
      </c>
    </row>
    <row r="76" spans="1:7" ht="14.25" x14ac:dyDescent="0.2">
      <c r="A76" s="18" t="s">
        <v>79</v>
      </c>
      <c r="B76" s="19">
        <f t="shared" ref="B76:E76" si="15">SUM(B71:B75)</f>
        <v>0</v>
      </c>
      <c r="C76" s="20">
        <f t="shared" si="15"/>
        <v>0</v>
      </c>
      <c r="D76" s="20">
        <f t="shared" si="15"/>
        <v>0</v>
      </c>
      <c r="E76" s="20">
        <f t="shared" si="15"/>
        <v>0</v>
      </c>
      <c r="F76" s="13">
        <f t="shared" si="12"/>
        <v>0</v>
      </c>
      <c r="G76" s="59">
        <f t="shared" si="14"/>
        <v>0</v>
      </c>
    </row>
    <row r="77" spans="1:7" ht="14.25" x14ac:dyDescent="0.2">
      <c r="A77" s="16" t="s">
        <v>80</v>
      </c>
      <c r="B77" s="17">
        <v>0</v>
      </c>
      <c r="C77" s="8"/>
      <c r="D77" s="8"/>
      <c r="E77" s="8"/>
      <c r="F77" s="9">
        <f t="shared" si="12"/>
        <v>0</v>
      </c>
      <c r="G77" s="59">
        <f t="shared" si="14"/>
        <v>0</v>
      </c>
    </row>
    <row r="78" spans="1:7" ht="14.25" x14ac:dyDescent="0.2">
      <c r="A78" s="16" t="s">
        <v>81</v>
      </c>
      <c r="B78" s="17">
        <v>0</v>
      </c>
      <c r="C78" s="8"/>
      <c r="D78" s="8"/>
      <c r="E78" s="8"/>
      <c r="F78" s="9">
        <f t="shared" si="12"/>
        <v>0</v>
      </c>
      <c r="G78" s="59">
        <f t="shared" si="14"/>
        <v>0</v>
      </c>
    </row>
    <row r="79" spans="1:7" ht="14.25" x14ac:dyDescent="0.2">
      <c r="A79" s="16" t="s">
        <v>82</v>
      </c>
      <c r="B79" s="17">
        <v>0</v>
      </c>
      <c r="C79" s="8"/>
      <c r="D79" s="8"/>
      <c r="E79" s="8"/>
      <c r="F79" s="9">
        <f t="shared" si="12"/>
        <v>0</v>
      </c>
      <c r="G79" s="59">
        <f t="shared" si="14"/>
        <v>0</v>
      </c>
    </row>
    <row r="80" spans="1:7" ht="14.25" x14ac:dyDescent="0.2">
      <c r="A80" s="16" t="s">
        <v>83</v>
      </c>
      <c r="B80" s="17">
        <v>0</v>
      </c>
      <c r="C80" s="8"/>
      <c r="D80" s="8"/>
      <c r="E80" s="8"/>
      <c r="F80" s="9">
        <f t="shared" si="12"/>
        <v>0</v>
      </c>
      <c r="G80" s="59">
        <f t="shared" si="14"/>
        <v>0</v>
      </c>
    </row>
    <row r="81" spans="1:7" ht="14.25" x14ac:dyDescent="0.2">
      <c r="A81" s="18" t="s">
        <v>84</v>
      </c>
      <c r="B81" s="19">
        <f t="shared" ref="B81:E81" si="16">SUM(B77:B80)</f>
        <v>0</v>
      </c>
      <c r="C81" s="20">
        <f t="shared" si="16"/>
        <v>0</v>
      </c>
      <c r="D81" s="20">
        <f t="shared" si="16"/>
        <v>0</v>
      </c>
      <c r="E81" s="20">
        <f t="shared" si="16"/>
        <v>0</v>
      </c>
      <c r="F81" s="13">
        <f t="shared" si="12"/>
        <v>0</v>
      </c>
      <c r="G81" s="59">
        <f t="shared" si="14"/>
        <v>0</v>
      </c>
    </row>
    <row r="82" spans="1:7" ht="14.25" x14ac:dyDescent="0.2">
      <c r="A82" s="18" t="s">
        <v>85</v>
      </c>
      <c r="B82" s="19">
        <f t="shared" ref="B82:E82" si="17">+B76-B81</f>
        <v>0</v>
      </c>
      <c r="C82" s="20">
        <f t="shared" si="17"/>
        <v>0</v>
      </c>
      <c r="D82" s="20">
        <f t="shared" si="17"/>
        <v>0</v>
      </c>
      <c r="E82" s="20">
        <f t="shared" si="17"/>
        <v>0</v>
      </c>
      <c r="F82" s="13">
        <f t="shared" si="12"/>
        <v>0</v>
      </c>
      <c r="G82" s="59">
        <f t="shared" si="14"/>
        <v>0</v>
      </c>
    </row>
    <row r="83" spans="1:7" ht="14.25" x14ac:dyDescent="0.2">
      <c r="A83" s="18" t="s">
        <v>86</v>
      </c>
      <c r="B83" s="19">
        <f t="shared" ref="B83:E83" si="18">SUM(B70,B82)</f>
        <v>-5255290</v>
      </c>
      <c r="C83" s="20">
        <f t="shared" si="18"/>
        <v>-7420392</v>
      </c>
      <c r="D83" s="20">
        <f t="shared" si="18"/>
        <v>1653780</v>
      </c>
      <c r="E83" s="20">
        <f t="shared" si="18"/>
        <v>511322</v>
      </c>
      <c r="F83" s="13">
        <f t="shared" si="12"/>
        <v>-5255290</v>
      </c>
      <c r="G83" s="59">
        <f t="shared" si="14"/>
        <v>0</v>
      </c>
    </row>
    <row r="84" spans="1:7" ht="14.25" x14ac:dyDescent="0.2">
      <c r="A84" s="18" t="s">
        <v>87</v>
      </c>
      <c r="B84" s="19">
        <f t="shared" ref="B84:E84" si="19">B83</f>
        <v>-5255290</v>
      </c>
      <c r="C84" s="20">
        <f t="shared" si="19"/>
        <v>-7420392</v>
      </c>
      <c r="D84" s="20">
        <f t="shared" si="19"/>
        <v>1653780</v>
      </c>
      <c r="E84" s="20">
        <f t="shared" si="19"/>
        <v>511322</v>
      </c>
      <c r="F84" s="13">
        <f t="shared" si="12"/>
        <v>-5255290</v>
      </c>
      <c r="G84" s="59">
        <f t="shared" si="14"/>
        <v>0</v>
      </c>
    </row>
    <row r="85" spans="1:7" ht="14.25" x14ac:dyDescent="0.2">
      <c r="A85" s="16" t="s">
        <v>88</v>
      </c>
      <c r="B85" s="17">
        <v>0</v>
      </c>
      <c r="C85" s="8">
        <v>0</v>
      </c>
      <c r="D85" s="8">
        <v>0</v>
      </c>
      <c r="E85" s="8">
        <v>0</v>
      </c>
      <c r="F85" s="9">
        <f t="shared" si="12"/>
        <v>0</v>
      </c>
      <c r="G85" s="59">
        <f t="shared" si="14"/>
        <v>0</v>
      </c>
    </row>
    <row r="86" spans="1:7" ht="14.25" x14ac:dyDescent="0.2">
      <c r="A86" s="18" t="s">
        <v>89</v>
      </c>
      <c r="B86" s="19">
        <f t="shared" ref="B86:E86" si="20">B84-B85</f>
        <v>-5255290</v>
      </c>
      <c r="C86" s="20">
        <f t="shared" si="20"/>
        <v>-7420392</v>
      </c>
      <c r="D86" s="20">
        <f t="shared" si="20"/>
        <v>1653780</v>
      </c>
      <c r="E86" s="20">
        <f t="shared" si="20"/>
        <v>511322</v>
      </c>
      <c r="F86" s="13">
        <f t="shared" si="12"/>
        <v>-5255290</v>
      </c>
      <c r="G86" s="59">
        <f t="shared" si="14"/>
        <v>0</v>
      </c>
    </row>
  </sheetData>
  <mergeCells count="2">
    <mergeCell ref="A1:F1"/>
    <mergeCell ref="A2:F2"/>
  </mergeCells>
  <printOptions horizontalCentered="1"/>
  <pageMargins left="0.39370078740157483" right="0.39370078740157483" top="0.78740157480314965" bottom="0.59055118110236227" header="0.51181102362204722" footer="0.51181102362204722"/>
  <pageSetup paperSize="9" scale="86" fitToHeight="2" orientation="portrait" r:id="rId1"/>
  <headerFooter alignWithMargins="0">
    <oddHeader>&amp;LVASIVÍZ ZRt.
Controlling&amp;R2019. február 27.</oddHeader>
    <oddFooter>&amp;R&amp;P/&amp;N</oddFooter>
  </headerFooter>
  <rowBreaks count="1" manualBreakCount="1">
    <brk id="5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workbookViewId="0">
      <pane xSplit="1" ySplit="4" topLeftCell="B14" activePane="bottomRight" state="frozen"/>
      <selection activeCell="A4" sqref="A4"/>
      <selection pane="topRight" activeCell="A4" sqref="A4"/>
      <selection pane="bottomLeft" activeCell="A4" sqref="A4"/>
      <selection pane="bottomRight" activeCell="C23" sqref="C23"/>
    </sheetView>
  </sheetViews>
  <sheetFormatPr defaultRowHeight="12.75" x14ac:dyDescent="0.2"/>
  <cols>
    <col min="1" max="1" width="44.28515625" style="1" bestFit="1" customWidth="1"/>
    <col min="2" max="2" width="13.140625" style="1" bestFit="1" customWidth="1"/>
    <col min="3" max="3" width="11.140625" style="1" bestFit="1" customWidth="1"/>
    <col min="4" max="4" width="10.42578125" style="1" customWidth="1"/>
    <col min="5" max="5" width="9.5703125" style="1" bestFit="1" customWidth="1"/>
    <col min="6" max="6" width="11.7109375" style="1" customWidth="1"/>
    <col min="7" max="7" width="9.140625" style="58"/>
    <col min="8" max="16384" width="9.140625" style="1"/>
  </cols>
  <sheetData>
    <row r="1" spans="1:7" ht="20.25" customHeight="1" x14ac:dyDescent="0.25">
      <c r="A1" s="79" t="s">
        <v>0</v>
      </c>
      <c r="B1" s="79"/>
      <c r="C1" s="79"/>
      <c r="D1" s="79"/>
      <c r="E1" s="79"/>
      <c r="F1" s="79"/>
    </row>
    <row r="2" spans="1:7" ht="15.75" x14ac:dyDescent="0.25">
      <c r="A2" s="79" t="s">
        <v>108</v>
      </c>
      <c r="B2" s="79"/>
      <c r="C2" s="79"/>
      <c r="D2" s="79"/>
      <c r="E2" s="79"/>
      <c r="F2" s="79"/>
    </row>
    <row r="3" spans="1:7" x14ac:dyDescent="0.2">
      <c r="F3" s="2" t="s">
        <v>106</v>
      </c>
    </row>
    <row r="4" spans="1:7" ht="42" customHeight="1" x14ac:dyDescent="0.2">
      <c r="A4" s="3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</row>
    <row r="5" spans="1:7" ht="14.25" x14ac:dyDescent="0.2">
      <c r="A5" s="6" t="s">
        <v>8</v>
      </c>
      <c r="B5" s="7"/>
      <c r="C5" s="8"/>
      <c r="D5" s="8"/>
      <c r="E5" s="9"/>
      <c r="F5" s="9">
        <f t="shared" ref="F5:F36" si="0">SUM(C5:E5)</f>
        <v>0</v>
      </c>
      <c r="G5" s="59">
        <f>+B5-F5</f>
        <v>0</v>
      </c>
    </row>
    <row r="6" spans="1:7" ht="14.25" x14ac:dyDescent="0.2">
      <c r="A6" s="6" t="s">
        <v>9</v>
      </c>
      <c r="B6" s="7"/>
      <c r="C6" s="8"/>
      <c r="D6" s="8"/>
      <c r="E6" s="9"/>
      <c r="F6" s="9">
        <f t="shared" si="0"/>
        <v>0</v>
      </c>
      <c r="G6" s="59">
        <f t="shared" ref="G6:G69" si="1">+B6-F6</f>
        <v>0</v>
      </c>
    </row>
    <row r="7" spans="1:7" ht="14.25" x14ac:dyDescent="0.2">
      <c r="A7" s="6" t="s">
        <v>10</v>
      </c>
      <c r="B7" s="7">
        <v>353916</v>
      </c>
      <c r="C7" s="8">
        <v>247166</v>
      </c>
      <c r="D7" s="8">
        <v>106750</v>
      </c>
      <c r="E7" s="9"/>
      <c r="F7" s="9">
        <f t="shared" si="0"/>
        <v>353916</v>
      </c>
      <c r="G7" s="59">
        <f t="shared" si="1"/>
        <v>0</v>
      </c>
    </row>
    <row r="8" spans="1:7" ht="14.25" x14ac:dyDescent="0.2">
      <c r="A8" s="6" t="s">
        <v>11</v>
      </c>
      <c r="B8" s="7"/>
      <c r="C8" s="9"/>
      <c r="D8" s="9"/>
      <c r="E8" s="9"/>
      <c r="F8" s="9">
        <f t="shared" si="0"/>
        <v>0</v>
      </c>
      <c r="G8" s="59">
        <f t="shared" si="1"/>
        <v>0</v>
      </c>
    </row>
    <row r="9" spans="1:7" ht="14.25" x14ac:dyDescent="0.2">
      <c r="A9" s="6" t="s">
        <v>12</v>
      </c>
      <c r="B9" s="7"/>
      <c r="C9" s="9"/>
      <c r="D9" s="9"/>
      <c r="E9" s="9"/>
      <c r="F9" s="9">
        <f t="shared" si="0"/>
        <v>0</v>
      </c>
      <c r="G9" s="59">
        <f t="shared" si="1"/>
        <v>0</v>
      </c>
    </row>
    <row r="10" spans="1:7" ht="14.25" x14ac:dyDescent="0.2">
      <c r="A10" s="6" t="s">
        <v>13</v>
      </c>
      <c r="B10" s="7"/>
      <c r="C10" s="9"/>
      <c r="D10" s="9"/>
      <c r="E10" s="9"/>
      <c r="F10" s="9">
        <f t="shared" si="0"/>
        <v>0</v>
      </c>
      <c r="G10" s="59">
        <f t="shared" si="1"/>
        <v>0</v>
      </c>
    </row>
    <row r="11" spans="1:7" ht="14.25" x14ac:dyDescent="0.2">
      <c r="A11" s="6" t="s">
        <v>14</v>
      </c>
      <c r="B11" s="7"/>
      <c r="C11" s="9"/>
      <c r="D11" s="9"/>
      <c r="E11" s="9"/>
      <c r="F11" s="9">
        <f t="shared" si="0"/>
        <v>0</v>
      </c>
      <c r="G11" s="59">
        <f t="shared" si="1"/>
        <v>0</v>
      </c>
    </row>
    <row r="12" spans="1:7" ht="14.25" x14ac:dyDescent="0.2">
      <c r="A12" s="6" t="s">
        <v>15</v>
      </c>
      <c r="B12" s="7"/>
      <c r="C12" s="9"/>
      <c r="D12" s="9"/>
      <c r="E12" s="9"/>
      <c r="F12" s="9">
        <f t="shared" si="0"/>
        <v>0</v>
      </c>
      <c r="G12" s="59">
        <f t="shared" si="1"/>
        <v>0</v>
      </c>
    </row>
    <row r="13" spans="1:7" ht="14.25" x14ac:dyDescent="0.2">
      <c r="A13" s="6" t="s">
        <v>16</v>
      </c>
      <c r="B13" s="7"/>
      <c r="C13" s="9"/>
      <c r="D13" s="9"/>
      <c r="E13" s="10"/>
      <c r="F13" s="9">
        <f t="shared" si="0"/>
        <v>0</v>
      </c>
      <c r="G13" s="59">
        <f t="shared" si="1"/>
        <v>0</v>
      </c>
    </row>
    <row r="14" spans="1:7" ht="14.25" x14ac:dyDescent="0.2">
      <c r="A14" s="6" t="s">
        <v>17</v>
      </c>
      <c r="B14" s="7"/>
      <c r="C14" s="9"/>
      <c r="D14" s="9"/>
      <c r="E14" s="9"/>
      <c r="F14" s="9">
        <f t="shared" si="0"/>
        <v>0</v>
      </c>
      <c r="G14" s="59">
        <f t="shared" si="1"/>
        <v>0</v>
      </c>
    </row>
    <row r="15" spans="1:7" ht="14.25" x14ac:dyDescent="0.2">
      <c r="A15" s="6" t="s">
        <v>18</v>
      </c>
      <c r="B15" s="7"/>
      <c r="C15" s="9"/>
      <c r="D15" s="9"/>
      <c r="E15" s="9"/>
      <c r="F15" s="9">
        <f t="shared" si="0"/>
        <v>0</v>
      </c>
      <c r="G15" s="59">
        <f t="shared" si="1"/>
        <v>0</v>
      </c>
    </row>
    <row r="16" spans="1:7" ht="14.25" x14ac:dyDescent="0.2">
      <c r="A16" s="6" t="s">
        <v>19</v>
      </c>
      <c r="B16" s="7"/>
      <c r="C16" s="9"/>
      <c r="D16" s="9"/>
      <c r="E16" s="9"/>
      <c r="F16" s="9">
        <f t="shared" si="0"/>
        <v>0</v>
      </c>
      <c r="G16" s="59">
        <f t="shared" si="1"/>
        <v>0</v>
      </c>
    </row>
    <row r="17" spans="1:7" ht="14.25" x14ac:dyDescent="0.2">
      <c r="A17" s="6" t="s">
        <v>20</v>
      </c>
      <c r="B17" s="7"/>
      <c r="C17" s="9"/>
      <c r="D17" s="9"/>
      <c r="E17" s="9"/>
      <c r="F17" s="9">
        <f t="shared" si="0"/>
        <v>0</v>
      </c>
      <c r="G17" s="59">
        <f t="shared" si="1"/>
        <v>0</v>
      </c>
    </row>
    <row r="18" spans="1:7" ht="14.25" x14ac:dyDescent="0.2">
      <c r="A18" s="6" t="s">
        <v>21</v>
      </c>
      <c r="B18" s="7">
        <v>86800</v>
      </c>
      <c r="C18" s="9">
        <v>15833</v>
      </c>
      <c r="D18" s="9">
        <v>70967</v>
      </c>
      <c r="E18" s="9"/>
      <c r="F18" s="9">
        <f t="shared" si="0"/>
        <v>86800</v>
      </c>
      <c r="G18" s="59">
        <f t="shared" si="1"/>
        <v>0</v>
      </c>
    </row>
    <row r="19" spans="1:7" ht="14.25" x14ac:dyDescent="0.2">
      <c r="A19" s="6" t="s">
        <v>22</v>
      </c>
      <c r="B19" s="7">
        <v>1575</v>
      </c>
      <c r="C19" s="9">
        <v>1575</v>
      </c>
      <c r="D19" s="9"/>
      <c r="E19" s="9"/>
      <c r="F19" s="9">
        <f t="shared" si="0"/>
        <v>1575</v>
      </c>
      <c r="G19" s="59">
        <f t="shared" si="1"/>
        <v>0</v>
      </c>
    </row>
    <row r="20" spans="1:7" ht="14.25" x14ac:dyDescent="0.2">
      <c r="A20" s="6" t="s">
        <v>23</v>
      </c>
      <c r="B20" s="7"/>
      <c r="C20" s="9"/>
      <c r="D20" s="9"/>
      <c r="E20" s="9"/>
      <c r="F20" s="9">
        <f t="shared" si="0"/>
        <v>0</v>
      </c>
      <c r="G20" s="59">
        <f t="shared" si="1"/>
        <v>0</v>
      </c>
    </row>
    <row r="21" spans="1:7" ht="14.25" x14ac:dyDescent="0.2">
      <c r="A21" s="6" t="s">
        <v>24</v>
      </c>
      <c r="B21" s="7"/>
      <c r="C21" s="9"/>
      <c r="D21" s="9"/>
      <c r="E21" s="9"/>
      <c r="F21" s="9">
        <f t="shared" si="0"/>
        <v>0</v>
      </c>
      <c r="G21" s="59">
        <f t="shared" si="1"/>
        <v>0</v>
      </c>
    </row>
    <row r="22" spans="1:7" ht="14.25" x14ac:dyDescent="0.2">
      <c r="A22" s="6" t="s">
        <v>25</v>
      </c>
      <c r="B22" s="7">
        <v>17000</v>
      </c>
      <c r="C22" s="9">
        <v>17000</v>
      </c>
      <c r="D22" s="9"/>
      <c r="E22" s="9"/>
      <c r="F22" s="9">
        <f t="shared" si="0"/>
        <v>17000</v>
      </c>
      <c r="G22" s="59">
        <f t="shared" si="1"/>
        <v>0</v>
      </c>
    </row>
    <row r="23" spans="1:7" ht="14.25" x14ac:dyDescent="0.2">
      <c r="A23" s="6" t="s">
        <v>26</v>
      </c>
      <c r="B23" s="7">
        <v>968602</v>
      </c>
      <c r="C23" s="9">
        <v>965202</v>
      </c>
      <c r="D23" s="9">
        <v>3400</v>
      </c>
      <c r="E23" s="9"/>
      <c r="F23" s="9">
        <f t="shared" si="0"/>
        <v>968602</v>
      </c>
      <c r="G23" s="59">
        <f t="shared" si="1"/>
        <v>0</v>
      </c>
    </row>
    <row r="24" spans="1:7" ht="14.25" x14ac:dyDescent="0.2">
      <c r="A24" s="6" t="s">
        <v>27</v>
      </c>
      <c r="B24" s="7"/>
      <c r="C24" s="9"/>
      <c r="D24" s="9"/>
      <c r="E24" s="9"/>
      <c r="F24" s="9">
        <f t="shared" si="0"/>
        <v>0</v>
      </c>
      <c r="G24" s="59">
        <f t="shared" si="1"/>
        <v>0</v>
      </c>
    </row>
    <row r="25" spans="1:7" ht="14.25" x14ac:dyDescent="0.2">
      <c r="A25" s="6" t="s">
        <v>28</v>
      </c>
      <c r="B25" s="7"/>
      <c r="C25" s="9"/>
      <c r="D25" s="9"/>
      <c r="E25" s="9"/>
      <c r="F25" s="9">
        <f t="shared" si="0"/>
        <v>0</v>
      </c>
      <c r="G25" s="59">
        <f t="shared" si="1"/>
        <v>0</v>
      </c>
    </row>
    <row r="26" spans="1:7" ht="14.25" x14ac:dyDescent="0.2">
      <c r="A26" s="6" t="s">
        <v>29</v>
      </c>
      <c r="B26" s="7"/>
      <c r="C26" s="9"/>
      <c r="D26" s="9"/>
      <c r="E26" s="9"/>
      <c r="F26" s="9">
        <f t="shared" si="0"/>
        <v>0</v>
      </c>
      <c r="G26" s="59">
        <f t="shared" si="1"/>
        <v>0</v>
      </c>
    </row>
    <row r="27" spans="1:7" x14ac:dyDescent="0.2">
      <c r="A27" s="6" t="s">
        <v>30</v>
      </c>
      <c r="B27" s="9"/>
      <c r="C27" s="9"/>
      <c r="D27" s="9"/>
      <c r="E27" s="9"/>
      <c r="F27" s="9">
        <f t="shared" si="0"/>
        <v>0</v>
      </c>
      <c r="G27" s="59">
        <f t="shared" si="1"/>
        <v>0</v>
      </c>
    </row>
    <row r="28" spans="1:7" ht="14.25" x14ac:dyDescent="0.2">
      <c r="A28" s="6" t="s">
        <v>31</v>
      </c>
      <c r="B28" s="7"/>
      <c r="C28" s="9"/>
      <c r="D28" s="9"/>
      <c r="E28" s="9"/>
      <c r="F28" s="9">
        <f t="shared" si="0"/>
        <v>0</v>
      </c>
      <c r="G28" s="59">
        <f t="shared" si="1"/>
        <v>0</v>
      </c>
    </row>
    <row r="29" spans="1:7" ht="14.25" x14ac:dyDescent="0.2">
      <c r="A29" s="6" t="s">
        <v>32</v>
      </c>
      <c r="B29" s="7"/>
      <c r="C29" s="9"/>
      <c r="D29" s="9"/>
      <c r="E29" s="9"/>
      <c r="F29" s="9">
        <f t="shared" si="0"/>
        <v>0</v>
      </c>
      <c r="G29" s="59">
        <f t="shared" si="1"/>
        <v>0</v>
      </c>
    </row>
    <row r="30" spans="1:7" ht="14.25" x14ac:dyDescent="0.2">
      <c r="A30" s="6" t="s">
        <v>33</v>
      </c>
      <c r="B30" s="7"/>
      <c r="C30" s="9"/>
      <c r="D30" s="9"/>
      <c r="E30" s="9"/>
      <c r="F30" s="9">
        <f t="shared" si="0"/>
        <v>0</v>
      </c>
      <c r="G30" s="59">
        <f t="shared" si="1"/>
        <v>0</v>
      </c>
    </row>
    <row r="31" spans="1:7" ht="14.25" x14ac:dyDescent="0.2">
      <c r="A31" s="6" t="s">
        <v>34</v>
      </c>
      <c r="B31" s="7"/>
      <c r="C31" s="9"/>
      <c r="D31" s="9"/>
      <c r="E31" s="9"/>
      <c r="F31" s="9">
        <f t="shared" si="0"/>
        <v>0</v>
      </c>
      <c r="G31" s="59">
        <f t="shared" si="1"/>
        <v>0</v>
      </c>
    </row>
    <row r="32" spans="1:7" ht="14.25" x14ac:dyDescent="0.2">
      <c r="A32" s="6" t="s">
        <v>35</v>
      </c>
      <c r="B32" s="7"/>
      <c r="C32" s="9"/>
      <c r="D32" s="9"/>
      <c r="E32" s="9"/>
      <c r="F32" s="9">
        <f t="shared" si="0"/>
        <v>0</v>
      </c>
      <c r="G32" s="59">
        <f t="shared" si="1"/>
        <v>0</v>
      </c>
    </row>
    <row r="33" spans="1:7" ht="14.25" x14ac:dyDescent="0.2">
      <c r="A33" s="6" t="s">
        <v>36</v>
      </c>
      <c r="B33" s="7"/>
      <c r="C33" s="9"/>
      <c r="D33" s="9"/>
      <c r="E33" s="9"/>
      <c r="F33" s="9">
        <f t="shared" si="0"/>
        <v>0</v>
      </c>
      <c r="G33" s="59">
        <f t="shared" si="1"/>
        <v>0</v>
      </c>
    </row>
    <row r="34" spans="1:7" ht="14.25" x14ac:dyDescent="0.2">
      <c r="A34" s="6" t="s">
        <v>37</v>
      </c>
      <c r="B34" s="7"/>
      <c r="C34" s="9"/>
      <c r="D34" s="9"/>
      <c r="E34" s="9"/>
      <c r="F34" s="9">
        <f t="shared" si="0"/>
        <v>0</v>
      </c>
      <c r="G34" s="59">
        <f t="shared" si="1"/>
        <v>0</v>
      </c>
    </row>
    <row r="35" spans="1:7" ht="14.25" x14ac:dyDescent="0.2">
      <c r="A35" s="6" t="s">
        <v>38</v>
      </c>
      <c r="B35" s="7"/>
      <c r="C35" s="9"/>
      <c r="D35" s="9"/>
      <c r="E35" s="9"/>
      <c r="F35" s="9">
        <f t="shared" si="0"/>
        <v>0</v>
      </c>
      <c r="G35" s="59">
        <f t="shared" si="1"/>
        <v>0</v>
      </c>
    </row>
    <row r="36" spans="1:7" ht="14.25" x14ac:dyDescent="0.2">
      <c r="A36" s="6" t="s">
        <v>39</v>
      </c>
      <c r="B36" s="7"/>
      <c r="C36" s="9"/>
      <c r="D36" s="9"/>
      <c r="E36" s="9"/>
      <c r="F36" s="9">
        <f t="shared" si="0"/>
        <v>0</v>
      </c>
      <c r="G36" s="59">
        <f t="shared" si="1"/>
        <v>0</v>
      </c>
    </row>
    <row r="37" spans="1:7" ht="14.25" x14ac:dyDescent="0.2">
      <c r="A37" s="6" t="s">
        <v>40</v>
      </c>
      <c r="B37" s="7"/>
      <c r="C37" s="9"/>
      <c r="D37" s="9"/>
      <c r="E37" s="9"/>
      <c r="F37" s="9">
        <f t="shared" ref="F37:F68" si="2">SUM(C37:E37)</f>
        <v>0</v>
      </c>
      <c r="G37" s="59">
        <f t="shared" si="1"/>
        <v>0</v>
      </c>
    </row>
    <row r="38" spans="1:7" ht="14.25" x14ac:dyDescent="0.2">
      <c r="A38" s="6" t="s">
        <v>41</v>
      </c>
      <c r="B38" s="7"/>
      <c r="C38" s="9"/>
      <c r="D38" s="9"/>
      <c r="E38" s="9"/>
      <c r="F38" s="9">
        <f t="shared" si="2"/>
        <v>0</v>
      </c>
      <c r="G38" s="59">
        <f t="shared" si="1"/>
        <v>0</v>
      </c>
    </row>
    <row r="39" spans="1:7" ht="14.25" x14ac:dyDescent="0.2">
      <c r="A39" s="6" t="s">
        <v>42</v>
      </c>
      <c r="B39" s="7"/>
      <c r="C39" s="9"/>
      <c r="D39" s="9"/>
      <c r="E39" s="9"/>
      <c r="F39" s="9">
        <f t="shared" si="2"/>
        <v>0</v>
      </c>
      <c r="G39" s="59">
        <f t="shared" si="1"/>
        <v>0</v>
      </c>
    </row>
    <row r="40" spans="1:7" ht="14.25" x14ac:dyDescent="0.2">
      <c r="A40" s="6" t="s">
        <v>43</v>
      </c>
      <c r="B40" s="7"/>
      <c r="C40" s="9"/>
      <c r="D40" s="9"/>
      <c r="E40" s="9"/>
      <c r="F40" s="9">
        <f t="shared" si="2"/>
        <v>0</v>
      </c>
      <c r="G40" s="59">
        <f t="shared" si="1"/>
        <v>0</v>
      </c>
    </row>
    <row r="41" spans="1:7" s="14" customFormat="1" ht="14.25" x14ac:dyDescent="0.2">
      <c r="A41" s="11" t="s">
        <v>44</v>
      </c>
      <c r="B41" s="12">
        <f t="shared" ref="B41" si="3">SUM(B5:B40)</f>
        <v>1427893</v>
      </c>
      <c r="C41" s="13">
        <f>SUM(C5:C40)</f>
        <v>1246776</v>
      </c>
      <c r="D41" s="13">
        <f t="shared" ref="D41:E41" si="4">SUM(D5:D40)</f>
        <v>181117</v>
      </c>
      <c r="E41" s="13">
        <f t="shared" si="4"/>
        <v>0</v>
      </c>
      <c r="F41" s="13">
        <f t="shared" si="2"/>
        <v>1427893</v>
      </c>
      <c r="G41" s="59">
        <f t="shared" si="1"/>
        <v>0</v>
      </c>
    </row>
    <row r="42" spans="1:7" ht="14.25" x14ac:dyDescent="0.2">
      <c r="A42" s="6" t="s">
        <v>45</v>
      </c>
      <c r="B42" s="7">
        <v>0</v>
      </c>
      <c r="C42" s="9"/>
      <c r="D42" s="9"/>
      <c r="E42" s="9"/>
      <c r="F42" s="9">
        <f t="shared" si="2"/>
        <v>0</v>
      </c>
      <c r="G42" s="59">
        <f t="shared" si="1"/>
        <v>0</v>
      </c>
    </row>
    <row r="43" spans="1:7" ht="14.25" x14ac:dyDescent="0.2">
      <c r="A43" s="6" t="s">
        <v>46</v>
      </c>
      <c r="B43" s="7">
        <v>0</v>
      </c>
      <c r="C43" s="9"/>
      <c r="D43" s="9"/>
      <c r="E43" s="9"/>
      <c r="F43" s="9">
        <f t="shared" si="2"/>
        <v>0</v>
      </c>
      <c r="G43" s="59">
        <f t="shared" si="1"/>
        <v>0</v>
      </c>
    </row>
    <row r="44" spans="1:7" ht="14.25" x14ac:dyDescent="0.2">
      <c r="A44" s="6" t="s">
        <v>47</v>
      </c>
      <c r="B44" s="7">
        <v>0</v>
      </c>
      <c r="C44" s="15"/>
      <c r="D44" s="15"/>
      <c r="E44" s="15"/>
      <c r="F44" s="15">
        <f t="shared" si="2"/>
        <v>0</v>
      </c>
      <c r="G44" s="59">
        <f t="shared" si="1"/>
        <v>0</v>
      </c>
    </row>
    <row r="45" spans="1:7" s="14" customFormat="1" ht="14.25" x14ac:dyDescent="0.2">
      <c r="A45" s="11" t="s">
        <v>48</v>
      </c>
      <c r="B45" s="12">
        <f t="shared" ref="B45:E45" si="5">SUM(B41:B44)</f>
        <v>1427893</v>
      </c>
      <c r="C45" s="13">
        <f t="shared" si="5"/>
        <v>1246776</v>
      </c>
      <c r="D45" s="13">
        <f t="shared" si="5"/>
        <v>181117</v>
      </c>
      <c r="E45" s="13">
        <f t="shared" si="5"/>
        <v>0</v>
      </c>
      <c r="F45" s="13">
        <f t="shared" si="2"/>
        <v>1427893</v>
      </c>
      <c r="G45" s="59">
        <f t="shared" si="1"/>
        <v>0</v>
      </c>
    </row>
    <row r="46" spans="1:7" ht="14.25" x14ac:dyDescent="0.2">
      <c r="A46" s="6" t="s">
        <v>49</v>
      </c>
      <c r="B46" s="7"/>
      <c r="C46" s="15"/>
      <c r="D46" s="15"/>
      <c r="E46" s="15"/>
      <c r="F46" s="15">
        <f t="shared" si="2"/>
        <v>0</v>
      </c>
      <c r="G46" s="59">
        <f t="shared" si="1"/>
        <v>0</v>
      </c>
    </row>
    <row r="47" spans="1:7" s="14" customFormat="1" ht="14.25" x14ac:dyDescent="0.2">
      <c r="A47" s="11" t="s">
        <v>50</v>
      </c>
      <c r="B47" s="12">
        <f t="shared" ref="B47:E47" si="6">SUM(B45:B46)</f>
        <v>1427893</v>
      </c>
      <c r="C47" s="13">
        <f t="shared" si="6"/>
        <v>1246776</v>
      </c>
      <c r="D47" s="13">
        <f>SUM(D45:D46)</f>
        <v>181117</v>
      </c>
      <c r="E47" s="13">
        <f t="shared" si="6"/>
        <v>0</v>
      </c>
      <c r="F47" s="13">
        <f t="shared" si="2"/>
        <v>1427893</v>
      </c>
      <c r="G47" s="59">
        <f t="shared" si="1"/>
        <v>0</v>
      </c>
    </row>
    <row r="48" spans="1:7" ht="14.25" x14ac:dyDescent="0.2">
      <c r="A48" s="6" t="s">
        <v>51</v>
      </c>
      <c r="B48" s="7"/>
      <c r="C48" s="9"/>
      <c r="D48" s="9"/>
      <c r="E48" s="9"/>
      <c r="F48" s="9">
        <f t="shared" si="2"/>
        <v>0</v>
      </c>
      <c r="G48" s="59">
        <f t="shared" si="1"/>
        <v>0</v>
      </c>
    </row>
    <row r="49" spans="1:7" ht="14.25" x14ac:dyDescent="0.2">
      <c r="A49" s="6" t="s">
        <v>52</v>
      </c>
      <c r="B49" s="7"/>
      <c r="C49" s="9"/>
      <c r="D49" s="9"/>
      <c r="E49" s="9"/>
      <c r="F49" s="9">
        <f t="shared" si="2"/>
        <v>0</v>
      </c>
      <c r="G49" s="59">
        <f t="shared" si="1"/>
        <v>0</v>
      </c>
    </row>
    <row r="50" spans="1:7" s="14" customFormat="1" ht="14.25" x14ac:dyDescent="0.2">
      <c r="A50" s="11" t="s">
        <v>53</v>
      </c>
      <c r="B50" s="12">
        <f t="shared" ref="B50:E50" si="7">SUM(B47:B49)</f>
        <v>1427893</v>
      </c>
      <c r="C50" s="13">
        <f t="shared" si="7"/>
        <v>1246776</v>
      </c>
      <c r="D50" s="13">
        <f t="shared" si="7"/>
        <v>181117</v>
      </c>
      <c r="E50" s="13">
        <f t="shared" si="7"/>
        <v>0</v>
      </c>
      <c r="F50" s="13">
        <f t="shared" si="2"/>
        <v>1427893</v>
      </c>
      <c r="G50" s="59">
        <f t="shared" si="1"/>
        <v>0</v>
      </c>
    </row>
    <row r="51" spans="1:7" ht="14.25" x14ac:dyDescent="0.2">
      <c r="A51" s="16" t="s">
        <v>54</v>
      </c>
      <c r="B51" s="17"/>
      <c r="C51" s="8"/>
      <c r="D51" s="8"/>
      <c r="E51" s="8"/>
      <c r="F51" s="9">
        <f t="shared" si="2"/>
        <v>0</v>
      </c>
      <c r="G51" s="59">
        <f t="shared" si="1"/>
        <v>0</v>
      </c>
    </row>
    <row r="52" spans="1:7" ht="14.25" x14ac:dyDescent="0.2">
      <c r="A52" s="16" t="s">
        <v>55</v>
      </c>
      <c r="B52" s="17"/>
      <c r="C52" s="8"/>
      <c r="D52" s="8"/>
      <c r="E52" s="8"/>
      <c r="F52" s="9">
        <f t="shared" si="2"/>
        <v>0</v>
      </c>
      <c r="G52" s="59">
        <f t="shared" si="1"/>
        <v>0</v>
      </c>
    </row>
    <row r="53" spans="1:7" ht="14.25" x14ac:dyDescent="0.2">
      <c r="A53" s="16" t="s">
        <v>56</v>
      </c>
      <c r="B53" s="17"/>
      <c r="C53" s="8"/>
      <c r="D53" s="8"/>
      <c r="E53" s="8"/>
      <c r="F53" s="9">
        <f t="shared" si="2"/>
        <v>0</v>
      </c>
      <c r="G53" s="59">
        <f t="shared" si="1"/>
        <v>0</v>
      </c>
    </row>
    <row r="54" spans="1:7" ht="14.25" x14ac:dyDescent="0.2">
      <c r="A54" s="16" t="s">
        <v>57</v>
      </c>
      <c r="B54" s="17"/>
      <c r="C54" s="8"/>
      <c r="D54" s="8"/>
      <c r="E54" s="8"/>
      <c r="F54" s="9">
        <f t="shared" si="2"/>
        <v>0</v>
      </c>
      <c r="G54" s="59">
        <f t="shared" si="1"/>
        <v>0</v>
      </c>
    </row>
    <row r="55" spans="1:7" ht="14.25" x14ac:dyDescent="0.2">
      <c r="A55" s="16" t="s">
        <v>58</v>
      </c>
      <c r="B55" s="17"/>
      <c r="C55" s="8"/>
      <c r="D55" s="8"/>
      <c r="E55" s="8"/>
      <c r="F55" s="9">
        <f t="shared" si="2"/>
        <v>0</v>
      </c>
      <c r="G55" s="59">
        <f t="shared" si="1"/>
        <v>0</v>
      </c>
    </row>
    <row r="56" spans="1:7" ht="14.25" x14ac:dyDescent="0.2">
      <c r="A56" s="16" t="s">
        <v>59</v>
      </c>
      <c r="B56" s="17"/>
      <c r="C56" s="8"/>
      <c r="D56" s="8"/>
      <c r="E56" s="8"/>
      <c r="F56" s="9">
        <f t="shared" si="2"/>
        <v>0</v>
      </c>
      <c r="G56" s="59">
        <f t="shared" si="1"/>
        <v>0</v>
      </c>
    </row>
    <row r="57" spans="1:7" ht="14.25" x14ac:dyDescent="0.2">
      <c r="A57" s="6" t="s">
        <v>60</v>
      </c>
      <c r="B57" s="7"/>
      <c r="C57" s="9"/>
      <c r="D57" s="9"/>
      <c r="E57" s="9"/>
      <c r="F57" s="9">
        <f t="shared" si="2"/>
        <v>0</v>
      </c>
      <c r="G57" s="59">
        <f t="shared" si="1"/>
        <v>0</v>
      </c>
    </row>
    <row r="58" spans="1:7" ht="14.25" x14ac:dyDescent="0.2">
      <c r="A58" s="16" t="s">
        <v>61</v>
      </c>
      <c r="B58" s="17"/>
      <c r="C58" s="8"/>
      <c r="D58" s="8"/>
      <c r="E58" s="8"/>
      <c r="F58" s="9">
        <f t="shared" si="2"/>
        <v>0</v>
      </c>
      <c r="G58" s="59">
        <f t="shared" si="1"/>
        <v>0</v>
      </c>
    </row>
    <row r="59" spans="1:7" ht="14.25" x14ac:dyDescent="0.2">
      <c r="A59" s="18" t="s">
        <v>62</v>
      </c>
      <c r="B59" s="19">
        <f t="shared" ref="B59:E59" si="8">SUM(B51:B58)</f>
        <v>0</v>
      </c>
      <c r="C59" s="20">
        <f t="shared" si="8"/>
        <v>0</v>
      </c>
      <c r="D59" s="20">
        <f t="shared" si="8"/>
        <v>0</v>
      </c>
      <c r="E59" s="20">
        <f t="shared" si="8"/>
        <v>0</v>
      </c>
      <c r="F59" s="13">
        <f t="shared" si="2"/>
        <v>0</v>
      </c>
      <c r="G59" s="59">
        <f t="shared" si="1"/>
        <v>0</v>
      </c>
    </row>
    <row r="60" spans="1:7" ht="14.25" x14ac:dyDescent="0.2">
      <c r="A60" s="18" t="s">
        <v>63</v>
      </c>
      <c r="B60" s="19">
        <f t="shared" ref="B60:E60" si="9">SUM(B50,B59)</f>
        <v>1427893</v>
      </c>
      <c r="C60" s="20">
        <f t="shared" si="9"/>
        <v>1246776</v>
      </c>
      <c r="D60" s="20">
        <f t="shared" si="9"/>
        <v>181117</v>
      </c>
      <c r="E60" s="20">
        <f t="shared" si="9"/>
        <v>0</v>
      </c>
      <c r="F60" s="13">
        <f t="shared" si="2"/>
        <v>1427893</v>
      </c>
      <c r="G60" s="59">
        <f t="shared" si="1"/>
        <v>0</v>
      </c>
    </row>
    <row r="61" spans="1:7" ht="14.25" x14ac:dyDescent="0.2">
      <c r="A61" s="18" t="s">
        <v>64</v>
      </c>
      <c r="B61" s="19">
        <v>3332240</v>
      </c>
      <c r="C61" s="20">
        <v>2774834</v>
      </c>
      <c r="D61" s="20">
        <v>0</v>
      </c>
      <c r="E61" s="20">
        <v>557406</v>
      </c>
      <c r="F61" s="13">
        <f t="shared" si="2"/>
        <v>3332240</v>
      </c>
      <c r="G61" s="59">
        <f t="shared" si="1"/>
        <v>0</v>
      </c>
    </row>
    <row r="62" spans="1:7" ht="14.25" x14ac:dyDescent="0.2">
      <c r="A62" s="18" t="s">
        <v>65</v>
      </c>
      <c r="B62" s="19">
        <v>0</v>
      </c>
      <c r="C62" s="20">
        <v>0</v>
      </c>
      <c r="D62" s="20">
        <v>0</v>
      </c>
      <c r="E62" s="20">
        <v>0</v>
      </c>
      <c r="F62" s="13">
        <f t="shared" si="2"/>
        <v>0</v>
      </c>
      <c r="G62" s="59">
        <f t="shared" si="1"/>
        <v>0</v>
      </c>
    </row>
    <row r="63" spans="1:7" ht="14.25" x14ac:dyDescent="0.2">
      <c r="A63" s="6" t="s">
        <v>66</v>
      </c>
      <c r="B63" s="17">
        <v>0</v>
      </c>
      <c r="C63" s="8"/>
      <c r="D63" s="8"/>
      <c r="E63" s="8"/>
      <c r="F63" s="9">
        <f t="shared" si="2"/>
        <v>0</v>
      </c>
      <c r="G63" s="59">
        <f t="shared" si="1"/>
        <v>0</v>
      </c>
    </row>
    <row r="64" spans="1:7" ht="14.25" x14ac:dyDescent="0.2">
      <c r="A64" s="16" t="s">
        <v>67</v>
      </c>
      <c r="B64" s="17">
        <v>0</v>
      </c>
      <c r="C64" s="8"/>
      <c r="D64" s="8"/>
      <c r="E64" s="8"/>
      <c r="F64" s="9">
        <f t="shared" si="2"/>
        <v>0</v>
      </c>
      <c r="G64" s="59">
        <f t="shared" si="1"/>
        <v>0</v>
      </c>
    </row>
    <row r="65" spans="1:7" ht="14.25" x14ac:dyDescent="0.2">
      <c r="A65" s="16" t="s">
        <v>68</v>
      </c>
      <c r="B65" s="17">
        <v>0</v>
      </c>
      <c r="C65" s="8"/>
      <c r="D65" s="8"/>
      <c r="E65" s="8"/>
      <c r="F65" s="9">
        <f t="shared" si="2"/>
        <v>0</v>
      </c>
      <c r="G65" s="59">
        <f t="shared" si="1"/>
        <v>0</v>
      </c>
    </row>
    <row r="66" spans="1:7" ht="14.25" x14ac:dyDescent="0.2">
      <c r="A66" s="16" t="s">
        <v>69</v>
      </c>
      <c r="B66" s="17">
        <v>0</v>
      </c>
      <c r="C66" s="8"/>
      <c r="D66" s="8"/>
      <c r="E66" s="8"/>
      <c r="F66" s="9">
        <f t="shared" si="2"/>
        <v>0</v>
      </c>
      <c r="G66" s="59">
        <f t="shared" si="1"/>
        <v>0</v>
      </c>
    </row>
    <row r="67" spans="1:7" ht="14.25" x14ac:dyDescent="0.2">
      <c r="A67" s="16" t="s">
        <v>70</v>
      </c>
      <c r="B67" s="17">
        <v>0</v>
      </c>
      <c r="C67" s="8"/>
      <c r="D67" s="8"/>
      <c r="E67" s="8"/>
      <c r="F67" s="9">
        <f t="shared" si="2"/>
        <v>0</v>
      </c>
      <c r="G67" s="59">
        <f t="shared" si="1"/>
        <v>0</v>
      </c>
    </row>
    <row r="68" spans="1:7" ht="14.25" x14ac:dyDescent="0.2">
      <c r="A68" s="18" t="s">
        <v>71</v>
      </c>
      <c r="B68" s="19">
        <f t="shared" ref="B68:E68" si="10">SUM(B63:B67)</f>
        <v>0</v>
      </c>
      <c r="C68" s="20">
        <f t="shared" si="10"/>
        <v>0</v>
      </c>
      <c r="D68" s="20">
        <f t="shared" si="10"/>
        <v>0</v>
      </c>
      <c r="E68" s="20">
        <f t="shared" si="10"/>
        <v>0</v>
      </c>
      <c r="F68" s="13">
        <f t="shared" si="2"/>
        <v>0</v>
      </c>
      <c r="G68" s="59">
        <f t="shared" si="1"/>
        <v>0</v>
      </c>
    </row>
    <row r="69" spans="1:7" ht="14.25" x14ac:dyDescent="0.2">
      <c r="A69" s="18" t="s">
        <v>72</v>
      </c>
      <c r="B69" s="19">
        <f t="shared" ref="B69:E69" si="11">SUM(B61:B62,B68)</f>
        <v>3332240</v>
      </c>
      <c r="C69" s="20">
        <f t="shared" si="11"/>
        <v>2774834</v>
      </c>
      <c r="D69" s="20">
        <f t="shared" si="11"/>
        <v>0</v>
      </c>
      <c r="E69" s="20">
        <f t="shared" si="11"/>
        <v>557406</v>
      </c>
      <c r="F69" s="13">
        <f t="shared" ref="F69:F86" si="12">SUM(C69:E69)</f>
        <v>3332240</v>
      </c>
      <c r="G69" s="59">
        <f t="shared" si="1"/>
        <v>0</v>
      </c>
    </row>
    <row r="70" spans="1:7" ht="14.25" x14ac:dyDescent="0.2">
      <c r="A70" s="18" t="s">
        <v>73</v>
      </c>
      <c r="B70" s="19">
        <f t="shared" ref="B70:E70" si="13">+B69-B60</f>
        <v>1904347</v>
      </c>
      <c r="C70" s="20">
        <f t="shared" si="13"/>
        <v>1528058</v>
      </c>
      <c r="D70" s="20">
        <f t="shared" si="13"/>
        <v>-181117</v>
      </c>
      <c r="E70" s="20">
        <f t="shared" si="13"/>
        <v>557406</v>
      </c>
      <c r="F70" s="13">
        <f t="shared" si="12"/>
        <v>1904347</v>
      </c>
      <c r="G70" s="59">
        <f t="shared" ref="G70:G86" si="14">+B70-F70</f>
        <v>0</v>
      </c>
    </row>
    <row r="71" spans="1:7" ht="14.25" x14ac:dyDescent="0.2">
      <c r="A71" s="16" t="s">
        <v>74</v>
      </c>
      <c r="B71" s="17">
        <v>0</v>
      </c>
      <c r="C71" s="8"/>
      <c r="D71" s="8"/>
      <c r="E71" s="8"/>
      <c r="F71" s="9">
        <f t="shared" si="12"/>
        <v>0</v>
      </c>
      <c r="G71" s="59">
        <f t="shared" si="14"/>
        <v>0</v>
      </c>
    </row>
    <row r="72" spans="1:7" ht="14.25" x14ac:dyDescent="0.2">
      <c r="A72" s="16" t="s">
        <v>75</v>
      </c>
      <c r="B72" s="17">
        <v>0</v>
      </c>
      <c r="C72" s="8"/>
      <c r="D72" s="8"/>
      <c r="E72" s="8"/>
      <c r="F72" s="9">
        <f t="shared" si="12"/>
        <v>0</v>
      </c>
      <c r="G72" s="59">
        <f t="shared" si="14"/>
        <v>0</v>
      </c>
    </row>
    <row r="73" spans="1:7" ht="14.25" x14ac:dyDescent="0.2">
      <c r="A73" s="16" t="s">
        <v>76</v>
      </c>
      <c r="B73" s="17">
        <v>0</v>
      </c>
      <c r="C73" s="8"/>
      <c r="D73" s="8"/>
      <c r="E73" s="8"/>
      <c r="F73" s="9">
        <f t="shared" si="12"/>
        <v>0</v>
      </c>
      <c r="G73" s="59">
        <f t="shared" si="14"/>
        <v>0</v>
      </c>
    </row>
    <row r="74" spans="1:7" ht="14.25" x14ac:dyDescent="0.2">
      <c r="A74" s="16" t="s">
        <v>77</v>
      </c>
      <c r="B74" s="17">
        <v>0</v>
      </c>
      <c r="C74" s="8"/>
      <c r="D74" s="8"/>
      <c r="E74" s="8"/>
      <c r="F74" s="9">
        <f t="shared" si="12"/>
        <v>0</v>
      </c>
      <c r="G74" s="59">
        <f t="shared" si="14"/>
        <v>0</v>
      </c>
    </row>
    <row r="75" spans="1:7" ht="14.25" x14ac:dyDescent="0.2">
      <c r="A75" s="16" t="s">
        <v>78</v>
      </c>
      <c r="B75" s="17">
        <v>0</v>
      </c>
      <c r="C75" s="8"/>
      <c r="D75" s="8"/>
      <c r="E75" s="8"/>
      <c r="F75" s="9">
        <f t="shared" si="12"/>
        <v>0</v>
      </c>
      <c r="G75" s="59">
        <f t="shared" si="14"/>
        <v>0</v>
      </c>
    </row>
    <row r="76" spans="1:7" ht="14.25" x14ac:dyDescent="0.2">
      <c r="A76" s="18" t="s">
        <v>79</v>
      </c>
      <c r="B76" s="19">
        <f t="shared" ref="B76:E76" si="15">SUM(B71:B75)</f>
        <v>0</v>
      </c>
      <c r="C76" s="20">
        <f t="shared" si="15"/>
        <v>0</v>
      </c>
      <c r="D76" s="20">
        <f t="shared" si="15"/>
        <v>0</v>
      </c>
      <c r="E76" s="20">
        <f t="shared" si="15"/>
        <v>0</v>
      </c>
      <c r="F76" s="13">
        <f t="shared" si="12"/>
        <v>0</v>
      </c>
      <c r="G76" s="59">
        <f t="shared" si="14"/>
        <v>0</v>
      </c>
    </row>
    <row r="77" spans="1:7" ht="14.25" x14ac:dyDescent="0.2">
      <c r="A77" s="16" t="s">
        <v>80</v>
      </c>
      <c r="B77" s="17">
        <v>0</v>
      </c>
      <c r="C77" s="8"/>
      <c r="D77" s="8"/>
      <c r="E77" s="8"/>
      <c r="F77" s="9">
        <f t="shared" si="12"/>
        <v>0</v>
      </c>
      <c r="G77" s="59">
        <f t="shared" si="14"/>
        <v>0</v>
      </c>
    </row>
    <row r="78" spans="1:7" ht="14.25" x14ac:dyDescent="0.2">
      <c r="A78" s="16" t="s">
        <v>81</v>
      </c>
      <c r="B78" s="17">
        <v>0</v>
      </c>
      <c r="C78" s="8"/>
      <c r="D78" s="8"/>
      <c r="E78" s="8"/>
      <c r="F78" s="9">
        <f t="shared" si="12"/>
        <v>0</v>
      </c>
      <c r="G78" s="59">
        <f t="shared" si="14"/>
        <v>0</v>
      </c>
    </row>
    <row r="79" spans="1:7" ht="14.25" x14ac:dyDescent="0.2">
      <c r="A79" s="16" t="s">
        <v>82</v>
      </c>
      <c r="B79" s="17">
        <v>0</v>
      </c>
      <c r="C79" s="8"/>
      <c r="D79" s="8"/>
      <c r="E79" s="8"/>
      <c r="F79" s="9">
        <f t="shared" si="12"/>
        <v>0</v>
      </c>
      <c r="G79" s="59">
        <f t="shared" si="14"/>
        <v>0</v>
      </c>
    </row>
    <row r="80" spans="1:7" ht="14.25" x14ac:dyDescent="0.2">
      <c r="A80" s="16" t="s">
        <v>83</v>
      </c>
      <c r="B80" s="17">
        <v>0</v>
      </c>
      <c r="C80" s="8"/>
      <c r="D80" s="8"/>
      <c r="E80" s="8"/>
      <c r="F80" s="9">
        <f t="shared" si="12"/>
        <v>0</v>
      </c>
      <c r="G80" s="59">
        <f t="shared" si="14"/>
        <v>0</v>
      </c>
    </row>
    <row r="81" spans="1:7" ht="14.25" x14ac:dyDescent="0.2">
      <c r="A81" s="18" t="s">
        <v>84</v>
      </c>
      <c r="B81" s="19">
        <f t="shared" ref="B81:E81" si="16">SUM(B77:B80)</f>
        <v>0</v>
      </c>
      <c r="C81" s="20">
        <f t="shared" si="16"/>
        <v>0</v>
      </c>
      <c r="D81" s="20">
        <f t="shared" si="16"/>
        <v>0</v>
      </c>
      <c r="E81" s="20">
        <f t="shared" si="16"/>
        <v>0</v>
      </c>
      <c r="F81" s="13">
        <f t="shared" si="12"/>
        <v>0</v>
      </c>
      <c r="G81" s="59">
        <f t="shared" si="14"/>
        <v>0</v>
      </c>
    </row>
    <row r="82" spans="1:7" ht="14.25" x14ac:dyDescent="0.2">
      <c r="A82" s="18" t="s">
        <v>85</v>
      </c>
      <c r="B82" s="19">
        <f t="shared" ref="B82:E82" si="17">+B76-B81</f>
        <v>0</v>
      </c>
      <c r="C82" s="20">
        <f t="shared" si="17"/>
        <v>0</v>
      </c>
      <c r="D82" s="20">
        <f t="shared" si="17"/>
        <v>0</v>
      </c>
      <c r="E82" s="20">
        <f t="shared" si="17"/>
        <v>0</v>
      </c>
      <c r="F82" s="13">
        <f t="shared" si="12"/>
        <v>0</v>
      </c>
      <c r="G82" s="59">
        <f t="shared" si="14"/>
        <v>0</v>
      </c>
    </row>
    <row r="83" spans="1:7" ht="14.25" x14ac:dyDescent="0.2">
      <c r="A83" s="18" t="s">
        <v>86</v>
      </c>
      <c r="B83" s="19">
        <f t="shared" ref="B83:E83" si="18">SUM(B70,B82)</f>
        <v>1904347</v>
      </c>
      <c r="C83" s="20">
        <f t="shared" si="18"/>
        <v>1528058</v>
      </c>
      <c r="D83" s="20">
        <f t="shared" si="18"/>
        <v>-181117</v>
      </c>
      <c r="E83" s="20">
        <f t="shared" si="18"/>
        <v>557406</v>
      </c>
      <c r="F83" s="13">
        <f t="shared" si="12"/>
        <v>1904347</v>
      </c>
      <c r="G83" s="59">
        <f t="shared" si="14"/>
        <v>0</v>
      </c>
    </row>
    <row r="84" spans="1:7" ht="14.25" x14ac:dyDescent="0.2">
      <c r="A84" s="18" t="s">
        <v>87</v>
      </c>
      <c r="B84" s="19">
        <f t="shared" ref="B84:E84" si="19">B83</f>
        <v>1904347</v>
      </c>
      <c r="C84" s="20">
        <f t="shared" si="19"/>
        <v>1528058</v>
      </c>
      <c r="D84" s="20">
        <f t="shared" si="19"/>
        <v>-181117</v>
      </c>
      <c r="E84" s="20">
        <f t="shared" si="19"/>
        <v>557406</v>
      </c>
      <c r="F84" s="13">
        <f t="shared" si="12"/>
        <v>1904347</v>
      </c>
      <c r="G84" s="59">
        <f t="shared" si="14"/>
        <v>0</v>
      </c>
    </row>
    <row r="85" spans="1:7" ht="14.25" x14ac:dyDescent="0.2">
      <c r="A85" s="16" t="s">
        <v>88</v>
      </c>
      <c r="B85" s="17">
        <v>0</v>
      </c>
      <c r="C85" s="8">
        <v>0</v>
      </c>
      <c r="D85" s="8">
        <v>0</v>
      </c>
      <c r="E85" s="8">
        <v>0</v>
      </c>
      <c r="F85" s="9">
        <f t="shared" si="12"/>
        <v>0</v>
      </c>
      <c r="G85" s="59">
        <f t="shared" si="14"/>
        <v>0</v>
      </c>
    </row>
    <row r="86" spans="1:7" ht="14.25" x14ac:dyDescent="0.2">
      <c r="A86" s="18" t="s">
        <v>89</v>
      </c>
      <c r="B86" s="19">
        <f t="shared" ref="B86:E86" si="20">B84-B85</f>
        <v>1904347</v>
      </c>
      <c r="C86" s="20">
        <f t="shared" si="20"/>
        <v>1528058</v>
      </c>
      <c r="D86" s="20">
        <f t="shared" si="20"/>
        <v>-181117</v>
      </c>
      <c r="E86" s="20">
        <f t="shared" si="20"/>
        <v>557406</v>
      </c>
      <c r="F86" s="13">
        <f t="shared" si="12"/>
        <v>1904347</v>
      </c>
      <c r="G86" s="59">
        <f t="shared" si="14"/>
        <v>0</v>
      </c>
    </row>
  </sheetData>
  <mergeCells count="2">
    <mergeCell ref="A1:F1"/>
    <mergeCell ref="A2:F2"/>
  </mergeCells>
  <printOptions horizontalCentered="1"/>
  <pageMargins left="0.39370078740157483" right="0.39370078740157483" top="0.78740157480314965" bottom="0.59055118110236227" header="0.51181102362204722" footer="0.51181102362204722"/>
  <pageSetup paperSize="9" scale="86" fitToHeight="2" orientation="portrait" r:id="rId1"/>
  <headerFooter alignWithMargins="0">
    <oddHeader>&amp;LVASIVÍZ ZRt.
Controlling&amp;R2019. március 4.</oddHeader>
    <oddFooter>&amp;R&amp;P/&amp;N</oddFooter>
  </headerFooter>
  <rowBreaks count="1" manualBreakCount="1">
    <brk id="5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abSelected="1" zoomScale="85" zoomScaleNormal="85" zoomScaleSheetLayoutView="100" workbookViewId="0">
      <pane xSplit="1" ySplit="6" topLeftCell="B7" activePane="bottomRight" state="frozen"/>
      <selection activeCell="B90" sqref="B90"/>
      <selection pane="topRight" activeCell="B90" sqref="B90"/>
      <selection pane="bottomLeft" activeCell="B90" sqref="B90"/>
      <selection pane="bottomRight" sqref="A1:P1"/>
    </sheetView>
  </sheetViews>
  <sheetFormatPr defaultRowHeight="15.75" x14ac:dyDescent="0.25"/>
  <cols>
    <col min="1" max="1" width="40.85546875" style="24" customWidth="1"/>
    <col min="2" max="2" width="11.5703125" style="24" customWidth="1"/>
    <col min="3" max="5" width="12.7109375" style="25" customWidth="1"/>
    <col min="6" max="6" width="13.5703125" style="25" customWidth="1"/>
    <col min="7" max="7" width="11.42578125" style="25" customWidth="1"/>
    <col min="8" max="10" width="12.7109375" style="25" customWidth="1"/>
    <col min="11" max="11" width="13.7109375" style="25" customWidth="1"/>
    <col min="12" max="12" width="11.28515625" style="25" customWidth="1"/>
    <col min="13" max="13" width="12.7109375" style="53" customWidth="1"/>
    <col min="14" max="15" width="12.7109375" style="25" customWidth="1"/>
    <col min="16" max="16" width="13.7109375" style="53" customWidth="1"/>
    <col min="17" max="17" width="11.85546875" style="53" bestFit="1" customWidth="1"/>
    <col min="18" max="18" width="12.85546875" style="53" bestFit="1" customWidth="1"/>
    <col min="19" max="16384" width="9.140625" style="25"/>
  </cols>
  <sheetData>
    <row r="1" spans="1:18" s="21" customFormat="1" ht="22.5" customHeight="1" x14ac:dyDescent="0.25">
      <c r="A1" s="80" t="s">
        <v>114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49"/>
      <c r="R1" s="49"/>
    </row>
    <row r="2" spans="1:18" s="21" customFormat="1" ht="18.75" x14ac:dyDescent="0.25">
      <c r="A2" s="80" t="s">
        <v>122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49"/>
      <c r="R2" s="49"/>
    </row>
    <row r="3" spans="1:18" s="23" customFormat="1" x14ac:dyDescent="0.25">
      <c r="A3" s="22"/>
      <c r="B3" s="22"/>
      <c r="P3" s="51" t="s">
        <v>1</v>
      </c>
      <c r="Q3" s="50"/>
      <c r="R3" s="50"/>
    </row>
    <row r="4" spans="1:18" s="54" customFormat="1" x14ac:dyDescent="0.2">
      <c r="A4" s="82" t="s">
        <v>2</v>
      </c>
      <c r="B4" s="81" t="s">
        <v>90</v>
      </c>
      <c r="C4" s="81"/>
      <c r="D4" s="81"/>
      <c r="E4" s="81"/>
      <c r="F4" s="81"/>
      <c r="G4" s="81" t="s">
        <v>91</v>
      </c>
      <c r="H4" s="81"/>
      <c r="I4" s="81"/>
      <c r="J4" s="81"/>
      <c r="K4" s="81"/>
      <c r="L4" s="81" t="s">
        <v>103</v>
      </c>
      <c r="M4" s="81"/>
      <c r="N4" s="81"/>
      <c r="O4" s="81"/>
      <c r="P4" s="81"/>
      <c r="Q4" s="55"/>
      <c r="R4" s="55"/>
    </row>
    <row r="5" spans="1:18" s="54" customFormat="1" ht="22.5" customHeight="1" x14ac:dyDescent="0.2">
      <c r="A5" s="82"/>
      <c r="B5" s="72" t="s">
        <v>118</v>
      </c>
      <c r="C5" s="83" t="s">
        <v>119</v>
      </c>
      <c r="D5" s="84"/>
      <c r="E5" s="81" t="s">
        <v>116</v>
      </c>
      <c r="F5" s="81" t="s">
        <v>117</v>
      </c>
      <c r="G5" s="73" t="s">
        <v>118</v>
      </c>
      <c r="H5" s="83" t="s">
        <v>119</v>
      </c>
      <c r="I5" s="84"/>
      <c r="J5" s="81" t="s">
        <v>116</v>
      </c>
      <c r="K5" s="81" t="s">
        <v>117</v>
      </c>
      <c r="L5" s="73" t="s">
        <v>118</v>
      </c>
      <c r="M5" s="83" t="s">
        <v>119</v>
      </c>
      <c r="N5" s="84"/>
      <c r="O5" s="81" t="s">
        <v>116</v>
      </c>
      <c r="P5" s="81" t="s">
        <v>117</v>
      </c>
      <c r="Q5" s="64"/>
      <c r="R5" s="55"/>
    </row>
    <row r="6" spans="1:18" s="54" customFormat="1" ht="23.25" customHeight="1" x14ac:dyDescent="0.2">
      <c r="A6" s="82"/>
      <c r="B6" s="72" t="s">
        <v>112</v>
      </c>
      <c r="C6" s="72" t="s">
        <v>113</v>
      </c>
      <c r="D6" s="72" t="s">
        <v>112</v>
      </c>
      <c r="E6" s="81"/>
      <c r="F6" s="81"/>
      <c r="G6" s="73" t="s">
        <v>112</v>
      </c>
      <c r="H6" s="73" t="s">
        <v>113</v>
      </c>
      <c r="I6" s="73" t="s">
        <v>112</v>
      </c>
      <c r="J6" s="81"/>
      <c r="K6" s="81"/>
      <c r="L6" s="73" t="s">
        <v>112</v>
      </c>
      <c r="M6" s="73" t="s">
        <v>113</v>
      </c>
      <c r="N6" s="73" t="s">
        <v>112</v>
      </c>
      <c r="O6" s="81"/>
      <c r="P6" s="81"/>
      <c r="Q6" s="64"/>
      <c r="R6" s="55"/>
    </row>
    <row r="7" spans="1:18" ht="15" customHeight="1" x14ac:dyDescent="0.25">
      <c r="A7" s="67" t="s">
        <v>8</v>
      </c>
      <c r="B7" s="62">
        <v>961</v>
      </c>
      <c r="C7" s="31">
        <v>2928</v>
      </c>
      <c r="D7" s="31">
        <v>6643</v>
      </c>
      <c r="E7" s="60">
        <f t="shared" ref="E7:E38" si="0">IFERROR(+D7/C7," ")</f>
        <v>2.2687841530054644</v>
      </c>
      <c r="F7" s="31">
        <f t="shared" ref="F7:F38" si="1">+D7-B7</f>
        <v>5682</v>
      </c>
      <c r="G7" s="31">
        <v>0</v>
      </c>
      <c r="H7" s="31">
        <v>3302</v>
      </c>
      <c r="I7" s="31">
        <v>198</v>
      </c>
      <c r="J7" s="60">
        <f t="shared" ref="J7:J38" si="2">IFERROR(I7/H7," ")</f>
        <v>5.9963658388855243E-2</v>
      </c>
      <c r="K7" s="31">
        <f t="shared" ref="K7:K38" si="3">+I7-G7</f>
        <v>198</v>
      </c>
      <c r="L7" s="31">
        <f t="shared" ref="L7:L22" si="4">SUM(B7,G7)</f>
        <v>961</v>
      </c>
      <c r="M7" s="31">
        <f t="shared" ref="M7:M22" si="5">SUM(C7,H7)</f>
        <v>6230</v>
      </c>
      <c r="N7" s="31">
        <f t="shared" ref="N7:N22" si="6">SUM(D7,I7)</f>
        <v>6841</v>
      </c>
      <c r="O7" s="60">
        <f t="shared" ref="O7:O38" si="7">IFERROR(N7/M7," ")</f>
        <v>1.0980738362760836</v>
      </c>
      <c r="P7" s="31">
        <f t="shared" ref="P7:P38" si="8">+N7-L7</f>
        <v>5880</v>
      </c>
    </row>
    <row r="8" spans="1:18" ht="15" customHeight="1" x14ac:dyDescent="0.25">
      <c r="A8" s="67" t="s">
        <v>9</v>
      </c>
      <c r="B8" s="62">
        <v>13218</v>
      </c>
      <c r="C8" s="31">
        <v>22659</v>
      </c>
      <c r="D8" s="31">
        <v>23054</v>
      </c>
      <c r="E8" s="60">
        <f t="shared" si="0"/>
        <v>1.0174323668299572</v>
      </c>
      <c r="F8" s="31">
        <f t="shared" si="1"/>
        <v>9836</v>
      </c>
      <c r="G8" s="31">
        <v>6000</v>
      </c>
      <c r="H8" s="31">
        <v>16440</v>
      </c>
      <c r="I8" s="31">
        <v>10941</v>
      </c>
      <c r="J8" s="60">
        <f t="shared" si="2"/>
        <v>0.66551094890510953</v>
      </c>
      <c r="K8" s="31">
        <f t="shared" si="3"/>
        <v>4941</v>
      </c>
      <c r="L8" s="31">
        <f t="shared" si="4"/>
        <v>19218</v>
      </c>
      <c r="M8" s="31">
        <f t="shared" si="5"/>
        <v>39099</v>
      </c>
      <c r="N8" s="31">
        <f t="shared" si="6"/>
        <v>33995</v>
      </c>
      <c r="O8" s="60">
        <f t="shared" si="7"/>
        <v>0.86945957697127807</v>
      </c>
      <c r="P8" s="31">
        <f t="shared" si="8"/>
        <v>14777</v>
      </c>
    </row>
    <row r="9" spans="1:18" ht="15" customHeight="1" x14ac:dyDescent="0.25">
      <c r="A9" s="67" t="s">
        <v>10</v>
      </c>
      <c r="B9" s="62">
        <v>32686</v>
      </c>
      <c r="C9" s="31">
        <v>60885</v>
      </c>
      <c r="D9" s="31">
        <v>59618</v>
      </c>
      <c r="E9" s="60">
        <f t="shared" si="0"/>
        <v>0.97919027675125236</v>
      </c>
      <c r="F9" s="31">
        <f t="shared" si="1"/>
        <v>26932</v>
      </c>
      <c r="G9" s="31">
        <v>13921</v>
      </c>
      <c r="H9" s="31">
        <v>27060</v>
      </c>
      <c r="I9" s="31">
        <v>42979</v>
      </c>
      <c r="J9" s="60">
        <f t="shared" si="2"/>
        <v>1.5882852919438286</v>
      </c>
      <c r="K9" s="31">
        <f t="shared" si="3"/>
        <v>29058</v>
      </c>
      <c r="L9" s="31">
        <f t="shared" si="4"/>
        <v>46607</v>
      </c>
      <c r="M9" s="31">
        <f t="shared" si="5"/>
        <v>87945</v>
      </c>
      <c r="N9" s="31">
        <f t="shared" si="6"/>
        <v>102597</v>
      </c>
      <c r="O9" s="60">
        <f t="shared" si="7"/>
        <v>1.1666041275797374</v>
      </c>
      <c r="P9" s="31">
        <f t="shared" si="8"/>
        <v>55990</v>
      </c>
    </row>
    <row r="10" spans="1:18" ht="15" customHeight="1" x14ac:dyDescent="0.25">
      <c r="A10" s="67" t="s">
        <v>13</v>
      </c>
      <c r="B10" s="62">
        <v>93624</v>
      </c>
      <c r="C10" s="31">
        <v>109712</v>
      </c>
      <c r="D10" s="31">
        <v>101581</v>
      </c>
      <c r="E10" s="60">
        <f t="shared" si="0"/>
        <v>0.92588777891206064</v>
      </c>
      <c r="F10" s="31">
        <f t="shared" si="1"/>
        <v>7957</v>
      </c>
      <c r="G10" s="31">
        <v>4524</v>
      </c>
      <c r="H10" s="31">
        <v>10057</v>
      </c>
      <c r="I10" s="31">
        <v>11462</v>
      </c>
      <c r="J10" s="60">
        <f t="shared" si="2"/>
        <v>1.1397036889728547</v>
      </c>
      <c r="K10" s="31">
        <f t="shared" si="3"/>
        <v>6938</v>
      </c>
      <c r="L10" s="31">
        <f t="shared" si="4"/>
        <v>98148</v>
      </c>
      <c r="M10" s="31">
        <f t="shared" si="5"/>
        <v>119769</v>
      </c>
      <c r="N10" s="31">
        <f t="shared" si="6"/>
        <v>113043</v>
      </c>
      <c r="O10" s="60">
        <f t="shared" si="7"/>
        <v>0.94384189564912457</v>
      </c>
      <c r="P10" s="31">
        <f t="shared" si="8"/>
        <v>14895</v>
      </c>
    </row>
    <row r="11" spans="1:18" ht="15" customHeight="1" x14ac:dyDescent="0.25">
      <c r="A11" s="67" t="s">
        <v>14</v>
      </c>
      <c r="B11" s="62">
        <v>10718</v>
      </c>
      <c r="C11" s="31">
        <v>10555</v>
      </c>
      <c r="D11" s="31">
        <v>9053</v>
      </c>
      <c r="E11" s="60">
        <f t="shared" si="0"/>
        <v>0.85769777356702981</v>
      </c>
      <c r="F11" s="31">
        <f t="shared" si="1"/>
        <v>-1665</v>
      </c>
      <c r="G11" s="31">
        <v>703</v>
      </c>
      <c r="H11" s="31">
        <v>641</v>
      </c>
      <c r="I11" s="31">
        <v>378</v>
      </c>
      <c r="J11" s="60">
        <f t="shared" si="2"/>
        <v>0.58970358814352575</v>
      </c>
      <c r="K11" s="31">
        <f t="shared" si="3"/>
        <v>-325</v>
      </c>
      <c r="L11" s="31">
        <f t="shared" si="4"/>
        <v>11421</v>
      </c>
      <c r="M11" s="31">
        <f t="shared" si="5"/>
        <v>11196</v>
      </c>
      <c r="N11" s="31">
        <f t="shared" si="6"/>
        <v>9431</v>
      </c>
      <c r="O11" s="60">
        <f t="shared" si="7"/>
        <v>0.84235441229010366</v>
      </c>
      <c r="P11" s="31">
        <f t="shared" si="8"/>
        <v>-1990</v>
      </c>
    </row>
    <row r="12" spans="1:18" ht="15" customHeight="1" x14ac:dyDescent="0.25">
      <c r="A12" s="67" t="s">
        <v>15</v>
      </c>
      <c r="B12" s="62">
        <v>13868</v>
      </c>
      <c r="C12" s="31">
        <v>14738</v>
      </c>
      <c r="D12" s="31">
        <v>11307</v>
      </c>
      <c r="E12" s="60">
        <f t="shared" si="0"/>
        <v>0.76720043425159457</v>
      </c>
      <c r="F12" s="31">
        <f t="shared" si="1"/>
        <v>-2561</v>
      </c>
      <c r="G12" s="31">
        <v>813</v>
      </c>
      <c r="H12" s="31">
        <v>1462</v>
      </c>
      <c r="I12" s="31">
        <v>1336</v>
      </c>
      <c r="J12" s="60">
        <f t="shared" si="2"/>
        <v>0.91381668946648431</v>
      </c>
      <c r="K12" s="31">
        <f t="shared" si="3"/>
        <v>523</v>
      </c>
      <c r="L12" s="31">
        <f t="shared" si="4"/>
        <v>14681</v>
      </c>
      <c r="M12" s="31">
        <f t="shared" si="5"/>
        <v>16200</v>
      </c>
      <c r="N12" s="31">
        <f t="shared" si="6"/>
        <v>12643</v>
      </c>
      <c r="O12" s="60">
        <f t="shared" si="7"/>
        <v>0.78043209876543207</v>
      </c>
      <c r="P12" s="31">
        <f t="shared" si="8"/>
        <v>-2038</v>
      </c>
    </row>
    <row r="13" spans="1:18" ht="15" customHeight="1" x14ac:dyDescent="0.25">
      <c r="A13" s="67" t="s">
        <v>16</v>
      </c>
      <c r="B13" s="62">
        <v>3316</v>
      </c>
      <c r="C13" s="31">
        <v>3800</v>
      </c>
      <c r="D13" s="31">
        <v>4322</v>
      </c>
      <c r="E13" s="60">
        <f t="shared" si="0"/>
        <v>1.1373684210526316</v>
      </c>
      <c r="F13" s="31">
        <f t="shared" si="1"/>
        <v>1006</v>
      </c>
      <c r="G13" s="31">
        <v>0</v>
      </c>
      <c r="H13" s="31">
        <v>0</v>
      </c>
      <c r="I13" s="31">
        <v>29</v>
      </c>
      <c r="J13" s="60" t="str">
        <f t="shared" si="2"/>
        <v xml:space="preserve"> </v>
      </c>
      <c r="K13" s="31">
        <f t="shared" si="3"/>
        <v>29</v>
      </c>
      <c r="L13" s="31">
        <f t="shared" si="4"/>
        <v>3316</v>
      </c>
      <c r="M13" s="31">
        <f t="shared" si="5"/>
        <v>3800</v>
      </c>
      <c r="N13" s="31">
        <f t="shared" si="6"/>
        <v>4351</v>
      </c>
      <c r="O13" s="60">
        <f t="shared" si="7"/>
        <v>1.145</v>
      </c>
      <c r="P13" s="31">
        <f t="shared" si="8"/>
        <v>1035</v>
      </c>
    </row>
    <row r="14" spans="1:18" ht="15" customHeight="1" x14ac:dyDescent="0.25">
      <c r="A14" s="67" t="s">
        <v>120</v>
      </c>
      <c r="B14" s="62">
        <v>8740</v>
      </c>
      <c r="C14" s="31">
        <v>6988</v>
      </c>
      <c r="D14" s="31">
        <v>10105</v>
      </c>
      <c r="E14" s="60">
        <f t="shared" si="0"/>
        <v>1.4460503720663995</v>
      </c>
      <c r="F14" s="31">
        <f t="shared" si="1"/>
        <v>1365</v>
      </c>
      <c r="G14" s="31">
        <v>284</v>
      </c>
      <c r="H14" s="31">
        <v>3442</v>
      </c>
      <c r="I14" s="31">
        <v>225</v>
      </c>
      <c r="J14" s="60">
        <f t="shared" si="2"/>
        <v>6.5368971528181288E-2</v>
      </c>
      <c r="K14" s="31">
        <f t="shared" si="3"/>
        <v>-59</v>
      </c>
      <c r="L14" s="31">
        <f t="shared" si="4"/>
        <v>9024</v>
      </c>
      <c r="M14" s="31">
        <f t="shared" si="5"/>
        <v>10430</v>
      </c>
      <c r="N14" s="31">
        <f t="shared" si="6"/>
        <v>10330</v>
      </c>
      <c r="O14" s="60">
        <f t="shared" si="7"/>
        <v>0.99041227229146689</v>
      </c>
      <c r="P14" s="31">
        <f t="shared" si="8"/>
        <v>1306</v>
      </c>
    </row>
    <row r="15" spans="1:18" ht="15" customHeight="1" x14ac:dyDescent="0.25">
      <c r="A15" s="67" t="s">
        <v>121</v>
      </c>
      <c r="B15" s="62">
        <v>2512</v>
      </c>
      <c r="C15" s="31">
        <v>2174</v>
      </c>
      <c r="D15" s="31">
        <v>1570</v>
      </c>
      <c r="E15" s="60">
        <f t="shared" si="0"/>
        <v>0.72217111315547378</v>
      </c>
      <c r="F15" s="31">
        <f t="shared" si="1"/>
        <v>-942</v>
      </c>
      <c r="G15" s="31">
        <v>3274</v>
      </c>
      <c r="H15" s="31">
        <v>3865</v>
      </c>
      <c r="I15" s="31">
        <v>3721</v>
      </c>
      <c r="J15" s="60">
        <f t="shared" si="2"/>
        <v>0.96274256144890036</v>
      </c>
      <c r="K15" s="31">
        <f t="shared" si="3"/>
        <v>447</v>
      </c>
      <c r="L15" s="31">
        <f t="shared" si="4"/>
        <v>5786</v>
      </c>
      <c r="M15" s="31">
        <f t="shared" si="5"/>
        <v>6039</v>
      </c>
      <c r="N15" s="31">
        <f t="shared" si="6"/>
        <v>5291</v>
      </c>
      <c r="O15" s="60">
        <f t="shared" si="7"/>
        <v>0.87613843351548271</v>
      </c>
      <c r="P15" s="31">
        <f t="shared" si="8"/>
        <v>-495</v>
      </c>
    </row>
    <row r="16" spans="1:18" ht="15" customHeight="1" x14ac:dyDescent="0.25">
      <c r="A16" s="67" t="s">
        <v>25</v>
      </c>
      <c r="B16" s="62">
        <v>212</v>
      </c>
      <c r="C16" s="31">
        <v>223</v>
      </c>
      <c r="D16" s="31">
        <v>204</v>
      </c>
      <c r="E16" s="60">
        <f t="shared" si="0"/>
        <v>0.91479820627802688</v>
      </c>
      <c r="F16" s="31">
        <f t="shared" si="1"/>
        <v>-8</v>
      </c>
      <c r="G16" s="31">
        <v>0</v>
      </c>
      <c r="H16" s="31">
        <v>0</v>
      </c>
      <c r="I16" s="31">
        <v>0</v>
      </c>
      <c r="J16" s="60" t="str">
        <f t="shared" si="2"/>
        <v xml:space="preserve"> </v>
      </c>
      <c r="K16" s="31">
        <f t="shared" si="3"/>
        <v>0</v>
      </c>
      <c r="L16" s="31">
        <f t="shared" si="4"/>
        <v>212</v>
      </c>
      <c r="M16" s="31">
        <f t="shared" si="5"/>
        <v>223</v>
      </c>
      <c r="N16" s="31">
        <f t="shared" si="6"/>
        <v>204</v>
      </c>
      <c r="O16" s="60">
        <f t="shared" si="7"/>
        <v>0.91479820627802688</v>
      </c>
      <c r="P16" s="31">
        <f t="shared" si="8"/>
        <v>-8</v>
      </c>
    </row>
    <row r="17" spans="1:18" s="34" customFormat="1" ht="15" customHeight="1" x14ac:dyDescent="0.25">
      <c r="A17" s="67" t="s">
        <v>26</v>
      </c>
      <c r="B17" s="62">
        <v>8434</v>
      </c>
      <c r="C17" s="31">
        <v>9500</v>
      </c>
      <c r="D17" s="31">
        <v>9149</v>
      </c>
      <c r="E17" s="60">
        <f t="shared" si="0"/>
        <v>0.96305263157894738</v>
      </c>
      <c r="F17" s="31">
        <f t="shared" si="1"/>
        <v>715</v>
      </c>
      <c r="G17" s="31">
        <v>2</v>
      </c>
      <c r="H17" s="31">
        <v>0</v>
      </c>
      <c r="I17" s="31">
        <v>62</v>
      </c>
      <c r="J17" s="60" t="str">
        <f t="shared" si="2"/>
        <v xml:space="preserve"> </v>
      </c>
      <c r="K17" s="31">
        <f t="shared" si="3"/>
        <v>60</v>
      </c>
      <c r="L17" s="31">
        <f t="shared" si="4"/>
        <v>8436</v>
      </c>
      <c r="M17" s="31">
        <f t="shared" si="5"/>
        <v>9500</v>
      </c>
      <c r="N17" s="31">
        <f t="shared" si="6"/>
        <v>9211</v>
      </c>
      <c r="O17" s="60">
        <f t="shared" si="7"/>
        <v>0.9695789473684211</v>
      </c>
      <c r="P17" s="31">
        <f t="shared" si="8"/>
        <v>775</v>
      </c>
      <c r="Q17" s="53"/>
      <c r="R17" s="53"/>
    </row>
    <row r="18" spans="1:18" s="34" customFormat="1" ht="15" customHeight="1" x14ac:dyDescent="0.25">
      <c r="A18" s="67" t="s">
        <v>27</v>
      </c>
      <c r="B18" s="62">
        <v>104</v>
      </c>
      <c r="C18" s="31">
        <v>200</v>
      </c>
      <c r="D18" s="31">
        <v>-58</v>
      </c>
      <c r="E18" s="60">
        <f t="shared" si="0"/>
        <v>-0.28999999999999998</v>
      </c>
      <c r="F18" s="31">
        <f t="shared" si="1"/>
        <v>-162</v>
      </c>
      <c r="G18" s="31">
        <v>0</v>
      </c>
      <c r="H18" s="31">
        <v>0</v>
      </c>
      <c r="I18" s="31">
        <v>0</v>
      </c>
      <c r="J18" s="60" t="str">
        <f t="shared" si="2"/>
        <v xml:space="preserve"> </v>
      </c>
      <c r="K18" s="31">
        <f t="shared" si="3"/>
        <v>0</v>
      </c>
      <c r="L18" s="31">
        <f t="shared" si="4"/>
        <v>104</v>
      </c>
      <c r="M18" s="31">
        <f t="shared" si="5"/>
        <v>200</v>
      </c>
      <c r="N18" s="31">
        <f t="shared" si="6"/>
        <v>-58</v>
      </c>
      <c r="O18" s="60">
        <f t="shared" si="7"/>
        <v>-0.28999999999999998</v>
      </c>
      <c r="P18" s="31">
        <f t="shared" si="8"/>
        <v>-162</v>
      </c>
      <c r="Q18" s="53"/>
      <c r="R18" s="53"/>
    </row>
    <row r="19" spans="1:18" s="34" customFormat="1" ht="15" customHeight="1" x14ac:dyDescent="0.25">
      <c r="A19" s="67" t="s">
        <v>109</v>
      </c>
      <c r="B19" s="62">
        <v>626</v>
      </c>
      <c r="C19" s="31">
        <v>611</v>
      </c>
      <c r="D19" s="31">
        <v>235</v>
      </c>
      <c r="E19" s="60">
        <f t="shared" si="0"/>
        <v>0.38461538461538464</v>
      </c>
      <c r="F19" s="31">
        <f t="shared" si="1"/>
        <v>-391</v>
      </c>
      <c r="G19" s="31">
        <v>627</v>
      </c>
      <c r="H19" s="31">
        <v>689</v>
      </c>
      <c r="I19" s="31">
        <v>656</v>
      </c>
      <c r="J19" s="60">
        <f t="shared" si="2"/>
        <v>0.95210449927431062</v>
      </c>
      <c r="K19" s="31">
        <f t="shared" si="3"/>
        <v>29</v>
      </c>
      <c r="L19" s="31">
        <f t="shared" si="4"/>
        <v>1253</v>
      </c>
      <c r="M19" s="31">
        <f t="shared" si="5"/>
        <v>1300</v>
      </c>
      <c r="N19" s="31">
        <f t="shared" si="6"/>
        <v>891</v>
      </c>
      <c r="O19" s="60">
        <f t="shared" si="7"/>
        <v>0.68538461538461537</v>
      </c>
      <c r="P19" s="31">
        <f t="shared" si="8"/>
        <v>-362</v>
      </c>
      <c r="Q19" s="53"/>
      <c r="R19" s="53"/>
    </row>
    <row r="20" spans="1:18" s="34" customFormat="1" ht="15" customHeight="1" x14ac:dyDescent="0.25">
      <c r="A20" s="67" t="s">
        <v>30</v>
      </c>
      <c r="B20" s="62">
        <v>9460</v>
      </c>
      <c r="C20" s="31">
        <v>14988</v>
      </c>
      <c r="D20" s="31">
        <v>12423</v>
      </c>
      <c r="E20" s="60">
        <f t="shared" si="0"/>
        <v>0.82886309047237794</v>
      </c>
      <c r="F20" s="31">
        <f t="shared" si="1"/>
        <v>2963</v>
      </c>
      <c r="G20" s="31">
        <v>3039</v>
      </c>
      <c r="H20" s="31">
        <v>9840</v>
      </c>
      <c r="I20" s="31">
        <v>4474</v>
      </c>
      <c r="J20" s="60">
        <f t="shared" si="2"/>
        <v>0.45467479674796746</v>
      </c>
      <c r="K20" s="31">
        <f t="shared" si="3"/>
        <v>1435</v>
      </c>
      <c r="L20" s="31">
        <f t="shared" si="4"/>
        <v>12499</v>
      </c>
      <c r="M20" s="31">
        <f t="shared" si="5"/>
        <v>24828</v>
      </c>
      <c r="N20" s="31">
        <f t="shared" si="6"/>
        <v>16897</v>
      </c>
      <c r="O20" s="60">
        <f t="shared" si="7"/>
        <v>0.68056226840663769</v>
      </c>
      <c r="P20" s="31">
        <f t="shared" si="8"/>
        <v>4398</v>
      </c>
      <c r="Q20" s="53"/>
      <c r="R20" s="53"/>
    </row>
    <row r="21" spans="1:18" s="34" customFormat="1" ht="15" customHeight="1" x14ac:dyDescent="0.25">
      <c r="A21" s="67" t="s">
        <v>97</v>
      </c>
      <c r="B21" s="62">
        <v>4881</v>
      </c>
      <c r="C21" s="31">
        <v>6076</v>
      </c>
      <c r="D21" s="31">
        <v>5305</v>
      </c>
      <c r="E21" s="60">
        <f t="shared" si="0"/>
        <v>0.8731073074391047</v>
      </c>
      <c r="F21" s="31">
        <f t="shared" si="1"/>
        <v>424</v>
      </c>
      <c r="G21" s="31">
        <v>1405</v>
      </c>
      <c r="H21" s="31">
        <v>2605</v>
      </c>
      <c r="I21" s="31">
        <v>2432</v>
      </c>
      <c r="J21" s="60">
        <f t="shared" si="2"/>
        <v>0.9335892514395393</v>
      </c>
      <c r="K21" s="31">
        <f t="shared" si="3"/>
        <v>1027</v>
      </c>
      <c r="L21" s="31">
        <f t="shared" si="4"/>
        <v>6286</v>
      </c>
      <c r="M21" s="31">
        <f t="shared" si="5"/>
        <v>8681</v>
      </c>
      <c r="N21" s="31">
        <f t="shared" si="6"/>
        <v>7737</v>
      </c>
      <c r="O21" s="60">
        <f t="shared" si="7"/>
        <v>0.89125676765349615</v>
      </c>
      <c r="P21" s="31">
        <f t="shared" si="8"/>
        <v>1451</v>
      </c>
      <c r="Q21" s="53"/>
      <c r="R21" s="53"/>
    </row>
    <row r="22" spans="1:18" ht="30.75" customHeight="1" x14ac:dyDescent="0.25">
      <c r="A22" s="68" t="s">
        <v>98</v>
      </c>
      <c r="B22" s="62">
        <v>5321</v>
      </c>
      <c r="C22" s="31">
        <v>5990</v>
      </c>
      <c r="D22" s="31">
        <v>6477</v>
      </c>
      <c r="E22" s="60">
        <f t="shared" si="0"/>
        <v>1.0813021702838064</v>
      </c>
      <c r="F22" s="31">
        <f t="shared" si="1"/>
        <v>1156</v>
      </c>
      <c r="G22" s="31">
        <v>300</v>
      </c>
      <c r="H22" s="31">
        <v>0</v>
      </c>
      <c r="I22" s="31">
        <v>119</v>
      </c>
      <c r="J22" s="60" t="str">
        <f t="shared" si="2"/>
        <v xml:space="preserve"> </v>
      </c>
      <c r="K22" s="31">
        <f t="shared" si="3"/>
        <v>-181</v>
      </c>
      <c r="L22" s="31">
        <f t="shared" si="4"/>
        <v>5621</v>
      </c>
      <c r="M22" s="31">
        <f t="shared" si="5"/>
        <v>5990</v>
      </c>
      <c r="N22" s="31">
        <f t="shared" si="6"/>
        <v>6596</v>
      </c>
      <c r="O22" s="60">
        <f t="shared" si="7"/>
        <v>1.1011686143572621</v>
      </c>
      <c r="P22" s="31">
        <f t="shared" si="8"/>
        <v>975</v>
      </c>
    </row>
    <row r="23" spans="1:18" ht="31.5" x14ac:dyDescent="0.25">
      <c r="A23" s="69" t="s">
        <v>110</v>
      </c>
      <c r="B23" s="40">
        <v>208681</v>
      </c>
      <c r="C23" s="40">
        <v>272027</v>
      </c>
      <c r="D23" s="40">
        <f>+SUM(D7:D22)</f>
        <v>260988</v>
      </c>
      <c r="E23" s="71">
        <f t="shared" si="0"/>
        <v>0.95941946939090605</v>
      </c>
      <c r="F23" s="40">
        <f t="shared" si="1"/>
        <v>52307</v>
      </c>
      <c r="G23" s="40">
        <v>34892</v>
      </c>
      <c r="H23" s="40">
        <v>79403</v>
      </c>
      <c r="I23" s="40">
        <f>+SUM(I7:I22)</f>
        <v>79012</v>
      </c>
      <c r="J23" s="71">
        <f t="shared" si="2"/>
        <v>0.99507575280530958</v>
      </c>
      <c r="K23" s="40">
        <f t="shared" si="3"/>
        <v>44120</v>
      </c>
      <c r="L23" s="40">
        <f>+SUM(L7:L22)</f>
        <v>243573</v>
      </c>
      <c r="M23" s="40">
        <f>+SUM(M7:M22)</f>
        <v>351430</v>
      </c>
      <c r="N23" s="40">
        <f>+SUM(N7:N22)</f>
        <v>340000</v>
      </c>
      <c r="O23" s="71">
        <f t="shared" si="7"/>
        <v>0.96747574196852859</v>
      </c>
      <c r="P23" s="40">
        <f t="shared" si="8"/>
        <v>96427</v>
      </c>
    </row>
    <row r="24" spans="1:18" ht="15" customHeight="1" x14ac:dyDescent="0.25">
      <c r="A24" s="68" t="s">
        <v>49</v>
      </c>
      <c r="B24" s="62">
        <v>23650</v>
      </c>
      <c r="C24" s="31">
        <v>19810</v>
      </c>
      <c r="D24" s="31">
        <v>19928</v>
      </c>
      <c r="E24" s="60">
        <f t="shared" si="0"/>
        <v>1.0059565875820293</v>
      </c>
      <c r="F24" s="31">
        <f t="shared" si="1"/>
        <v>-3722</v>
      </c>
      <c r="G24" s="31">
        <v>10136</v>
      </c>
      <c r="H24" s="31">
        <v>8490</v>
      </c>
      <c r="I24" s="31">
        <v>8540</v>
      </c>
      <c r="J24" s="60">
        <f t="shared" si="2"/>
        <v>1.0058892815076561</v>
      </c>
      <c r="K24" s="31">
        <f t="shared" si="3"/>
        <v>-1596</v>
      </c>
      <c r="L24" s="31">
        <f>SUM(B24,G24)</f>
        <v>33786</v>
      </c>
      <c r="M24" s="31">
        <f>SUM(C24,H24)</f>
        <v>28300</v>
      </c>
      <c r="N24" s="31">
        <f>SUM(D24,I24)</f>
        <v>28468</v>
      </c>
      <c r="O24" s="60">
        <f t="shared" si="7"/>
        <v>1.0059363957597174</v>
      </c>
      <c r="P24" s="31">
        <f t="shared" si="8"/>
        <v>-5318</v>
      </c>
    </row>
    <row r="25" spans="1:18" ht="15" customHeight="1" x14ac:dyDescent="0.25">
      <c r="A25" s="70" t="s">
        <v>50</v>
      </c>
      <c r="B25" s="40">
        <v>232331</v>
      </c>
      <c r="C25" s="40">
        <v>291837</v>
      </c>
      <c r="D25" s="40">
        <f>+SUM(D23:D24)</f>
        <v>280916</v>
      </c>
      <c r="E25" s="71">
        <f t="shared" si="0"/>
        <v>0.96257842562800466</v>
      </c>
      <c r="F25" s="40">
        <f t="shared" si="1"/>
        <v>48585</v>
      </c>
      <c r="G25" s="40">
        <v>45028</v>
      </c>
      <c r="H25" s="40">
        <v>87893</v>
      </c>
      <c r="I25" s="40">
        <f>+SUM(I23:I24)</f>
        <v>87552</v>
      </c>
      <c r="J25" s="71">
        <f t="shared" si="2"/>
        <v>0.9961202826163631</v>
      </c>
      <c r="K25" s="40">
        <f t="shared" si="3"/>
        <v>42524</v>
      </c>
      <c r="L25" s="40">
        <f t="shared" ref="L25" si="9">+SUM(L23:L24)</f>
        <v>277359</v>
      </c>
      <c r="M25" s="40">
        <f>+SUM(M23:M24)</f>
        <v>379730</v>
      </c>
      <c r="N25" s="40">
        <f t="shared" ref="N25" si="10">+SUM(N23:N24)</f>
        <v>368468</v>
      </c>
      <c r="O25" s="71">
        <f t="shared" si="7"/>
        <v>0.97034208516577569</v>
      </c>
      <c r="P25" s="40">
        <f t="shared" si="8"/>
        <v>91109</v>
      </c>
    </row>
    <row r="26" spans="1:18" ht="15" customHeight="1" x14ac:dyDescent="0.25">
      <c r="A26" s="67" t="s">
        <v>51</v>
      </c>
      <c r="B26" s="62">
        <v>3187</v>
      </c>
      <c r="C26" s="31">
        <v>5237</v>
      </c>
      <c r="D26" s="31">
        <v>4671</v>
      </c>
      <c r="E26" s="60">
        <f t="shared" si="0"/>
        <v>0.89192285659728854</v>
      </c>
      <c r="F26" s="31">
        <f t="shared" si="1"/>
        <v>1484</v>
      </c>
      <c r="G26" s="31">
        <v>833</v>
      </c>
      <c r="H26" s="31">
        <v>1800</v>
      </c>
      <c r="I26" s="31">
        <v>901</v>
      </c>
      <c r="J26" s="60">
        <f t="shared" si="2"/>
        <v>0.50055555555555553</v>
      </c>
      <c r="K26" s="31">
        <f t="shared" si="3"/>
        <v>68</v>
      </c>
      <c r="L26" s="31">
        <f t="shared" ref="L26:N27" si="11">SUM(B26,G26)</f>
        <v>4020</v>
      </c>
      <c r="M26" s="31">
        <f t="shared" si="11"/>
        <v>7037</v>
      </c>
      <c r="N26" s="31">
        <f t="shared" si="11"/>
        <v>5572</v>
      </c>
      <c r="O26" s="60">
        <f t="shared" si="7"/>
        <v>0.79181469376154612</v>
      </c>
      <c r="P26" s="31">
        <f t="shared" si="8"/>
        <v>1552</v>
      </c>
    </row>
    <row r="27" spans="1:18" ht="15" customHeight="1" x14ac:dyDescent="0.25">
      <c r="A27" s="67" t="s">
        <v>52</v>
      </c>
      <c r="B27" s="62">
        <v>1466</v>
      </c>
      <c r="C27" s="31">
        <v>3242</v>
      </c>
      <c r="D27" s="31">
        <v>2162</v>
      </c>
      <c r="E27" s="60">
        <f t="shared" si="0"/>
        <v>0.66687230104873529</v>
      </c>
      <c r="F27" s="31">
        <f t="shared" si="1"/>
        <v>696</v>
      </c>
      <c r="G27" s="31">
        <v>383</v>
      </c>
      <c r="H27" s="31">
        <v>1115</v>
      </c>
      <c r="I27" s="31">
        <v>417</v>
      </c>
      <c r="J27" s="60">
        <f t="shared" si="2"/>
        <v>0.37399103139013451</v>
      </c>
      <c r="K27" s="31">
        <f t="shared" si="3"/>
        <v>34</v>
      </c>
      <c r="L27" s="31">
        <f t="shared" si="11"/>
        <v>1849</v>
      </c>
      <c r="M27" s="31">
        <f t="shared" si="11"/>
        <v>4357</v>
      </c>
      <c r="N27" s="31">
        <f t="shared" si="11"/>
        <v>2579</v>
      </c>
      <c r="O27" s="60">
        <f t="shared" si="7"/>
        <v>0.59192104659169154</v>
      </c>
      <c r="P27" s="31">
        <f t="shared" si="8"/>
        <v>730</v>
      </c>
    </row>
    <row r="28" spans="1:18" s="23" customFormat="1" ht="15" customHeight="1" x14ac:dyDescent="0.25">
      <c r="A28" s="70" t="s">
        <v>53</v>
      </c>
      <c r="B28" s="40">
        <v>236984</v>
      </c>
      <c r="C28" s="40">
        <v>300316</v>
      </c>
      <c r="D28" s="40">
        <f t="shared" ref="D28" si="12">+SUM(D25:D27)</f>
        <v>287749</v>
      </c>
      <c r="E28" s="71">
        <f t="shared" si="0"/>
        <v>0.95815407770481764</v>
      </c>
      <c r="F28" s="40">
        <f t="shared" si="1"/>
        <v>50765</v>
      </c>
      <c r="G28" s="40">
        <v>46244</v>
      </c>
      <c r="H28" s="40">
        <v>90808</v>
      </c>
      <c r="I28" s="40">
        <f t="shared" ref="I28:N28" si="13">+SUM(I25:I27)</f>
        <v>88870</v>
      </c>
      <c r="J28" s="71">
        <f t="shared" si="2"/>
        <v>0.97865826799400935</v>
      </c>
      <c r="K28" s="40">
        <f t="shared" si="3"/>
        <v>42626</v>
      </c>
      <c r="L28" s="40">
        <f t="shared" si="13"/>
        <v>283228</v>
      </c>
      <c r="M28" s="40">
        <f t="shared" si="13"/>
        <v>391124</v>
      </c>
      <c r="N28" s="40">
        <f t="shared" si="13"/>
        <v>376619</v>
      </c>
      <c r="O28" s="71">
        <f t="shared" si="7"/>
        <v>0.96291457440607076</v>
      </c>
      <c r="P28" s="40">
        <f t="shared" si="8"/>
        <v>93391</v>
      </c>
      <c r="Q28" s="53"/>
      <c r="R28" s="53"/>
    </row>
    <row r="29" spans="1:18" ht="15" customHeight="1" x14ac:dyDescent="0.25">
      <c r="A29" s="67" t="s">
        <v>61</v>
      </c>
      <c r="B29" s="62">
        <v>1711</v>
      </c>
      <c r="C29" s="31">
        <v>1284</v>
      </c>
      <c r="D29" s="31">
        <v>2108</v>
      </c>
      <c r="E29" s="60">
        <f t="shared" si="0"/>
        <v>1.6417445482866044</v>
      </c>
      <c r="F29" s="31">
        <f t="shared" si="1"/>
        <v>397</v>
      </c>
      <c r="G29" s="31">
        <v>165</v>
      </c>
      <c r="H29" s="31">
        <v>442</v>
      </c>
      <c r="I29" s="31">
        <v>206</v>
      </c>
      <c r="J29" s="60">
        <f t="shared" si="2"/>
        <v>0.4660633484162896</v>
      </c>
      <c r="K29" s="31">
        <f t="shared" si="3"/>
        <v>41</v>
      </c>
      <c r="L29" s="31">
        <f>SUM(B29,G29)</f>
        <v>1876</v>
      </c>
      <c r="M29" s="31">
        <f>SUM(C29,H29)</f>
        <v>1726</v>
      </c>
      <c r="N29" s="31">
        <f>SUM(D29,I29)</f>
        <v>2314</v>
      </c>
      <c r="O29" s="60">
        <f t="shared" si="7"/>
        <v>1.3406720741599072</v>
      </c>
      <c r="P29" s="31">
        <f t="shared" si="8"/>
        <v>438</v>
      </c>
    </row>
    <row r="30" spans="1:18" ht="15" customHeight="1" x14ac:dyDescent="0.25">
      <c r="A30" s="70" t="s">
        <v>62</v>
      </c>
      <c r="B30" s="40">
        <v>1711</v>
      </c>
      <c r="C30" s="40">
        <v>1284</v>
      </c>
      <c r="D30" s="40">
        <f t="shared" ref="D30" si="14">+SUM(D29:D29)</f>
        <v>2108</v>
      </c>
      <c r="E30" s="71">
        <f t="shared" si="0"/>
        <v>1.6417445482866044</v>
      </c>
      <c r="F30" s="40">
        <f t="shared" si="1"/>
        <v>397</v>
      </c>
      <c r="G30" s="40">
        <v>165</v>
      </c>
      <c r="H30" s="40">
        <v>442</v>
      </c>
      <c r="I30" s="40">
        <f t="shared" ref="I30" si="15">+SUM(I29:I29)</f>
        <v>206</v>
      </c>
      <c r="J30" s="71">
        <f t="shared" si="2"/>
        <v>0.4660633484162896</v>
      </c>
      <c r="K30" s="40">
        <f t="shared" si="3"/>
        <v>41</v>
      </c>
      <c r="L30" s="40">
        <f t="shared" ref="L30" si="16">+SUM(L29:L29)</f>
        <v>1876</v>
      </c>
      <c r="M30" s="40">
        <f>+SUM(M29:M29)</f>
        <v>1726</v>
      </c>
      <c r="N30" s="40">
        <f t="shared" ref="N30" si="17">+SUM(N29:N29)</f>
        <v>2314</v>
      </c>
      <c r="O30" s="71">
        <f t="shared" si="7"/>
        <v>1.3406720741599072</v>
      </c>
      <c r="P30" s="40">
        <f t="shared" si="8"/>
        <v>438</v>
      </c>
    </row>
    <row r="31" spans="1:18" ht="15" customHeight="1" x14ac:dyDescent="0.25">
      <c r="A31" s="70" t="s">
        <v>63</v>
      </c>
      <c r="B31" s="40">
        <v>238695</v>
      </c>
      <c r="C31" s="40">
        <v>301600</v>
      </c>
      <c r="D31" s="40">
        <f t="shared" ref="D31" si="18">+SUM(D28+D30)</f>
        <v>289857</v>
      </c>
      <c r="E31" s="71">
        <f t="shared" si="0"/>
        <v>0.96106432360742711</v>
      </c>
      <c r="F31" s="40">
        <f t="shared" si="1"/>
        <v>51162</v>
      </c>
      <c r="G31" s="40">
        <v>46409</v>
      </c>
      <c r="H31" s="40">
        <v>91250</v>
      </c>
      <c r="I31" s="40">
        <f t="shared" ref="I31" si="19">+SUM(I28+I30)</f>
        <v>89076</v>
      </c>
      <c r="J31" s="71">
        <f t="shared" si="2"/>
        <v>0.97617534246575344</v>
      </c>
      <c r="K31" s="40">
        <f t="shared" si="3"/>
        <v>42667</v>
      </c>
      <c r="L31" s="40">
        <f t="shared" ref="L31" si="20">+SUM(L28+L30)</f>
        <v>285104</v>
      </c>
      <c r="M31" s="40">
        <f>+SUM(M28+M30)</f>
        <v>392850</v>
      </c>
      <c r="N31" s="40">
        <f t="shared" ref="N31" si="21">+SUM(N28+N30)</f>
        <v>378933</v>
      </c>
      <c r="O31" s="71">
        <f t="shared" si="7"/>
        <v>0.96457426498663612</v>
      </c>
      <c r="P31" s="40">
        <f t="shared" si="8"/>
        <v>93829</v>
      </c>
    </row>
    <row r="32" spans="1:18" s="23" customFormat="1" ht="15" customHeight="1" x14ac:dyDescent="0.25">
      <c r="A32" s="70" t="s">
        <v>64</v>
      </c>
      <c r="B32" s="63">
        <v>62478</v>
      </c>
      <c r="C32" s="43">
        <v>94553</v>
      </c>
      <c r="D32" s="43">
        <v>88047</v>
      </c>
      <c r="E32" s="61">
        <f t="shared" si="0"/>
        <v>0.93119202986684713</v>
      </c>
      <c r="F32" s="43">
        <f t="shared" si="1"/>
        <v>25569</v>
      </c>
      <c r="G32" s="43">
        <v>16346</v>
      </c>
      <c r="H32" s="43">
        <v>32505</v>
      </c>
      <c r="I32" s="43">
        <v>17117</v>
      </c>
      <c r="J32" s="61">
        <f t="shared" si="2"/>
        <v>0.5265959083217967</v>
      </c>
      <c r="K32" s="43">
        <f t="shared" si="3"/>
        <v>771</v>
      </c>
      <c r="L32" s="43">
        <f t="shared" ref="L32:N34" si="22">SUM(B32,G32)</f>
        <v>78824</v>
      </c>
      <c r="M32" s="43">
        <f t="shared" si="22"/>
        <v>127058</v>
      </c>
      <c r="N32" s="43">
        <f t="shared" si="22"/>
        <v>105164</v>
      </c>
      <c r="O32" s="61">
        <f t="shared" si="7"/>
        <v>0.82768499425459241</v>
      </c>
      <c r="P32" s="43">
        <f t="shared" si="8"/>
        <v>26340</v>
      </c>
      <c r="Q32" s="53"/>
      <c r="R32" s="53"/>
    </row>
    <row r="33" spans="1:18" s="34" customFormat="1" ht="15" customHeight="1" x14ac:dyDescent="0.25">
      <c r="A33" s="67" t="s">
        <v>111</v>
      </c>
      <c r="B33" s="62">
        <v>1559</v>
      </c>
      <c r="C33" s="31">
        <v>3015</v>
      </c>
      <c r="D33" s="31">
        <v>2147</v>
      </c>
      <c r="E33" s="60">
        <f t="shared" si="0"/>
        <v>0.712106135986733</v>
      </c>
      <c r="F33" s="31">
        <f t="shared" si="1"/>
        <v>588</v>
      </c>
      <c r="G33" s="31">
        <v>200</v>
      </c>
      <c r="H33" s="31">
        <v>1037</v>
      </c>
      <c r="I33" s="31">
        <v>417</v>
      </c>
      <c r="J33" s="60">
        <f t="shared" si="2"/>
        <v>0.40212150433944072</v>
      </c>
      <c r="K33" s="31">
        <f t="shared" si="3"/>
        <v>217</v>
      </c>
      <c r="L33" s="31">
        <f t="shared" si="22"/>
        <v>1759</v>
      </c>
      <c r="M33" s="31">
        <f t="shared" si="22"/>
        <v>4052</v>
      </c>
      <c r="N33" s="31">
        <f t="shared" si="22"/>
        <v>2564</v>
      </c>
      <c r="O33" s="60">
        <f t="shared" si="7"/>
        <v>0.63277393879565647</v>
      </c>
      <c r="P33" s="31">
        <f t="shared" si="8"/>
        <v>805</v>
      </c>
      <c r="Q33" s="52"/>
      <c r="R33" s="53"/>
    </row>
    <row r="34" spans="1:18" s="34" customFormat="1" ht="15" customHeight="1" x14ac:dyDescent="0.25">
      <c r="A34" s="67" t="s">
        <v>99</v>
      </c>
      <c r="B34" s="62"/>
      <c r="C34" s="31">
        <v>100000</v>
      </c>
      <c r="D34" s="31">
        <v>131750</v>
      </c>
      <c r="E34" s="60">
        <f t="shared" si="0"/>
        <v>1.3174999999999999</v>
      </c>
      <c r="F34" s="31">
        <f t="shared" si="1"/>
        <v>131750</v>
      </c>
      <c r="G34" s="31"/>
      <c r="H34" s="31">
        <v>0</v>
      </c>
      <c r="I34" s="31">
        <v>0</v>
      </c>
      <c r="J34" s="60" t="str">
        <f t="shared" si="2"/>
        <v xml:space="preserve"> </v>
      </c>
      <c r="K34" s="31">
        <f t="shared" si="3"/>
        <v>0</v>
      </c>
      <c r="L34" s="31">
        <f t="shared" si="22"/>
        <v>0</v>
      </c>
      <c r="M34" s="31">
        <f t="shared" si="22"/>
        <v>100000</v>
      </c>
      <c r="N34" s="31">
        <f t="shared" si="22"/>
        <v>131750</v>
      </c>
      <c r="O34" s="60">
        <f t="shared" si="7"/>
        <v>1.3174999999999999</v>
      </c>
      <c r="P34" s="31">
        <f t="shared" si="8"/>
        <v>131750</v>
      </c>
      <c r="Q34" s="52"/>
      <c r="R34" s="53"/>
    </row>
    <row r="35" spans="1:18" s="34" customFormat="1" ht="15" customHeight="1" x14ac:dyDescent="0.25">
      <c r="A35" s="70" t="s">
        <v>71</v>
      </c>
      <c r="B35" s="40">
        <v>1559</v>
      </c>
      <c r="C35" s="40">
        <v>103015</v>
      </c>
      <c r="D35" s="40">
        <f>+SUM(D33:D34)</f>
        <v>133897</v>
      </c>
      <c r="E35" s="71">
        <f t="shared" si="0"/>
        <v>1.2997815852060379</v>
      </c>
      <c r="F35" s="40">
        <f t="shared" si="1"/>
        <v>132338</v>
      </c>
      <c r="G35" s="40">
        <v>200</v>
      </c>
      <c r="H35" s="40">
        <v>1037</v>
      </c>
      <c r="I35" s="40">
        <f t="shared" ref="I35" si="23">+SUM(I33:I34)</f>
        <v>417</v>
      </c>
      <c r="J35" s="71">
        <f t="shared" si="2"/>
        <v>0.40212150433944072</v>
      </c>
      <c r="K35" s="40">
        <f t="shared" si="3"/>
        <v>217</v>
      </c>
      <c r="L35" s="40">
        <f t="shared" ref="L35" si="24">+SUM(L33:L34)</f>
        <v>1759</v>
      </c>
      <c r="M35" s="40">
        <f t="shared" ref="M35" si="25">+SUM(M33:M34)</f>
        <v>104052</v>
      </c>
      <c r="N35" s="40">
        <f t="shared" ref="N35" si="26">+SUM(N33:N34)</f>
        <v>134314</v>
      </c>
      <c r="O35" s="71">
        <f t="shared" si="7"/>
        <v>1.2908353515549917</v>
      </c>
      <c r="P35" s="40">
        <f t="shared" si="8"/>
        <v>132555</v>
      </c>
      <c r="Q35" s="52"/>
      <c r="R35" s="53"/>
    </row>
    <row r="36" spans="1:18" s="34" customFormat="1" ht="15" customHeight="1" x14ac:dyDescent="0.25">
      <c r="A36" s="70" t="s">
        <v>72</v>
      </c>
      <c r="B36" s="40">
        <v>64037</v>
      </c>
      <c r="C36" s="40">
        <v>197568</v>
      </c>
      <c r="D36" s="40">
        <f t="shared" ref="D36" si="27">+SUM(D32+D35)</f>
        <v>221944</v>
      </c>
      <c r="E36" s="71">
        <f t="shared" si="0"/>
        <v>1.1233803045027535</v>
      </c>
      <c r="F36" s="40">
        <f t="shared" si="1"/>
        <v>157907</v>
      </c>
      <c r="G36" s="40">
        <v>16546</v>
      </c>
      <c r="H36" s="40">
        <v>33542</v>
      </c>
      <c r="I36" s="40">
        <f t="shared" ref="I36" si="28">+SUM(I32+I35)</f>
        <v>17534</v>
      </c>
      <c r="J36" s="71">
        <f t="shared" si="2"/>
        <v>0.52274760002385068</v>
      </c>
      <c r="K36" s="40">
        <f t="shared" si="3"/>
        <v>988</v>
      </c>
      <c r="L36" s="40">
        <f t="shared" ref="L36" si="29">+SUM(L32+L35)</f>
        <v>80583</v>
      </c>
      <c r="M36" s="40">
        <f t="shared" ref="M36" si="30">+SUM(M32+M35)</f>
        <v>231110</v>
      </c>
      <c r="N36" s="40">
        <f t="shared" ref="N36" si="31">+SUM(N32+N35)</f>
        <v>239478</v>
      </c>
      <c r="O36" s="71">
        <f t="shared" si="7"/>
        <v>1.0362078663839731</v>
      </c>
      <c r="P36" s="40">
        <f t="shared" si="8"/>
        <v>158895</v>
      </c>
      <c r="Q36" s="52"/>
      <c r="R36" s="53"/>
    </row>
    <row r="37" spans="1:18" s="34" customFormat="1" ht="31.5" x14ac:dyDescent="0.25">
      <c r="A37" s="69" t="s">
        <v>73</v>
      </c>
      <c r="B37" s="40">
        <v>-174658</v>
      </c>
      <c r="C37" s="40">
        <v>-104032</v>
      </c>
      <c r="D37" s="40">
        <f t="shared" ref="D37" si="32">+D36-D31</f>
        <v>-67913</v>
      </c>
      <c r="E37" s="71">
        <f t="shared" si="0"/>
        <v>0.65280875115349124</v>
      </c>
      <c r="F37" s="40">
        <f t="shared" si="1"/>
        <v>106745</v>
      </c>
      <c r="G37" s="40">
        <v>-29863</v>
      </c>
      <c r="H37" s="40">
        <v>-57708</v>
      </c>
      <c r="I37" s="40">
        <f t="shared" ref="I37" si="33">+I36-I31</f>
        <v>-71542</v>
      </c>
      <c r="J37" s="71">
        <f t="shared" si="2"/>
        <v>1.2397241283704166</v>
      </c>
      <c r="K37" s="40">
        <f t="shared" si="3"/>
        <v>-41679</v>
      </c>
      <c r="L37" s="40">
        <f t="shared" ref="L37" si="34">+L36-L31</f>
        <v>-204521</v>
      </c>
      <c r="M37" s="40">
        <f t="shared" ref="M37" si="35">+M36-M31</f>
        <v>-161740</v>
      </c>
      <c r="N37" s="40">
        <f t="shared" ref="N37" si="36">+N36-N31</f>
        <v>-139455</v>
      </c>
      <c r="O37" s="71">
        <f t="shared" si="7"/>
        <v>0.86221713861753435</v>
      </c>
      <c r="P37" s="40">
        <f t="shared" si="8"/>
        <v>65066</v>
      </c>
      <c r="Q37" s="52"/>
      <c r="R37" s="53"/>
    </row>
    <row r="38" spans="1:18" s="66" customFormat="1" ht="31.5" x14ac:dyDescent="0.25">
      <c r="A38" s="69" t="s">
        <v>115</v>
      </c>
      <c r="B38" s="40">
        <v>-174658</v>
      </c>
      <c r="C38" s="40">
        <v>-204032</v>
      </c>
      <c r="D38" s="40">
        <f t="shared" ref="D38" si="37">D37-D34</f>
        <v>-199663</v>
      </c>
      <c r="E38" s="71">
        <f t="shared" si="0"/>
        <v>0.97858669228356332</v>
      </c>
      <c r="F38" s="40">
        <f t="shared" si="1"/>
        <v>-25005</v>
      </c>
      <c r="G38" s="40">
        <v>-29863</v>
      </c>
      <c r="H38" s="40">
        <v>-57708</v>
      </c>
      <c r="I38" s="40">
        <f t="shared" ref="I38" si="38">I37-I34</f>
        <v>-71542</v>
      </c>
      <c r="J38" s="71">
        <f t="shared" si="2"/>
        <v>1.2397241283704166</v>
      </c>
      <c r="K38" s="40">
        <f t="shared" si="3"/>
        <v>-41679</v>
      </c>
      <c r="L38" s="40">
        <f t="shared" ref="L38:M38" si="39">L37-L34</f>
        <v>-204521</v>
      </c>
      <c r="M38" s="40">
        <f t="shared" si="39"/>
        <v>-261740</v>
      </c>
      <c r="N38" s="40">
        <f t="shared" ref="N38" si="40">N37-N34</f>
        <v>-271205</v>
      </c>
      <c r="O38" s="71">
        <f t="shared" si="7"/>
        <v>1.036161839993887</v>
      </c>
      <c r="P38" s="40">
        <f t="shared" si="8"/>
        <v>-66684</v>
      </c>
      <c r="Q38" s="65"/>
      <c r="R38" s="53"/>
    </row>
  </sheetData>
  <mergeCells count="15">
    <mergeCell ref="A1:P1"/>
    <mergeCell ref="A2:P2"/>
    <mergeCell ref="B4:F4"/>
    <mergeCell ref="E5:E6"/>
    <mergeCell ref="F5:F6"/>
    <mergeCell ref="A4:A6"/>
    <mergeCell ref="J5:J6"/>
    <mergeCell ref="K5:K6"/>
    <mergeCell ref="O5:O6"/>
    <mergeCell ref="C5:D5"/>
    <mergeCell ref="H5:I5"/>
    <mergeCell ref="M5:N5"/>
    <mergeCell ref="P5:P6"/>
    <mergeCell ref="G4:K4"/>
    <mergeCell ref="L4:P4"/>
  </mergeCells>
  <printOptions horizontalCentered="1"/>
  <pageMargins left="0.19685039370078741" right="0.19685039370078741" top="0.78740157480314965" bottom="0.39370078740157483" header="0.39370078740157483" footer="0.31496062992125984"/>
  <pageSetup paperSize="9" scale="64" orientation="landscape" r:id="rId1"/>
  <headerFooter>
    <oddHeader>&amp;L&amp;"Times New Roman,Normál"&amp;12VASIVÍZ ZRt.
Controlling&amp;R&amp;"Times New Roman,Normál"&amp;12 2023. április 13.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6</vt:i4>
      </vt:variant>
    </vt:vector>
  </HeadingPairs>
  <TitlesOfParts>
    <vt:vector size="10" baseType="lpstr">
      <vt:lpstr>2019.terv</vt:lpstr>
      <vt:lpstr>tény 2019.jan.</vt:lpstr>
      <vt:lpstr>tény 2019.febr.</vt:lpstr>
      <vt:lpstr>terv ért.</vt:lpstr>
      <vt:lpstr>'2019.terv'!Nyomtatási_cím</vt:lpstr>
      <vt:lpstr>'tény 2019.febr.'!Nyomtatási_cím</vt:lpstr>
      <vt:lpstr>'tény 2019.jan.'!Nyomtatási_cím</vt:lpstr>
      <vt:lpstr>'terv ért.'!Nyomtatási_cím</vt:lpstr>
      <vt:lpstr>'2019.terv'!Nyomtatási_terület</vt:lpstr>
      <vt:lpstr>'terv ért.'!Nyomtatási_terület</vt:lpstr>
    </vt:vector>
  </TitlesOfParts>
  <Company>VASIVÍZ ZRt.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Gerencsér Judit</dc:creator>
  <cp:lastModifiedBy>Horváth Viktória</cp:lastModifiedBy>
  <cp:lastPrinted>2023-04-04T10:51:26Z</cp:lastPrinted>
  <dcterms:created xsi:type="dcterms:W3CDTF">2019-02-04T14:39:29Z</dcterms:created>
  <dcterms:modified xsi:type="dcterms:W3CDTF">2023-04-17T12:13:11Z</dcterms:modified>
</cp:coreProperties>
</file>