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User\Kozgazdasagi\Kozos\Beszámolók\2022. év\2022.év\SZMJV-nek küldendő_VÉGLEGES_20230417\"/>
    </mc:Choice>
  </mc:AlternateContent>
  <bookViews>
    <workbookView xWindow="120" yWindow="60" windowWidth="11625" windowHeight="6375" tabRatio="866"/>
  </bookViews>
  <sheets>
    <sheet name="Főlap" sheetId="9768" r:id="rId1"/>
    <sheet name="Mennyiség" sheetId="9790" r:id="rId2"/>
    <sheet name="Term.ért. és eredmény" sheetId="9797" r:id="rId3"/>
    <sheet name="Bevétel" sheetId="9782" r:id="rId4"/>
    <sheet name="Költség, ráford." sheetId="9783" r:id="rId5"/>
    <sheet name="Anyag,energia " sheetId="9793" r:id="rId6"/>
    <sheet name="Tárgyi eszk.fennt." sheetId="9798" r:id="rId7"/>
    <sheet name="Készletgazd." sheetId="9799" r:id="rId8"/>
    <sheet name="Létszám, bér" sheetId="9800" r:id="rId9"/>
    <sheet name="Személyi jell.kif." sheetId="9801" r:id="rId10"/>
    <sheet name="Beruházás" sheetId="9804" r:id="rId11"/>
    <sheet name="Építés" sheetId="9807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bookmark_5" localSheetId="10">#REF!</definedName>
    <definedName name="__bookmark_5" localSheetId="11">#REF!</definedName>
    <definedName name="__bookmark_5">#REF!</definedName>
    <definedName name="_xlnm._FilterDatabase" localSheetId="11" hidden="1">Építés!$A$3:$A$95</definedName>
    <definedName name="Adatbazis" localSheetId="0">'[1]Fejl. Ig.'!$A$4:$H$54</definedName>
    <definedName name="Adatbazis" localSheetId="7">'[2]Fejl. Ig.'!$A$4:$H$54</definedName>
    <definedName name="Adatbazis" localSheetId="9">'[3]Fejl. Ig.'!$A$4:$H$54</definedName>
    <definedName name="Adatbazis" localSheetId="6">'[4]Fejl. Ig.'!$A$4:$H$54</definedName>
    <definedName name="Adatbazis">'[5]Fejl. Ig.'!$A$4:$H$54</definedName>
    <definedName name="Fennt.előzetes" localSheetId="0">'[6]Fejl. Ig.'!$A$4:$H$54</definedName>
    <definedName name="Fennt.előzetes" localSheetId="7">'[7]Fejl. Ig.'!$A$4:$H$54</definedName>
    <definedName name="Fennt.előzetes">'[8]Fejl. Ig.'!$A$4:$H$54</definedName>
    <definedName name="_xlnm.Print_Area" localSheetId="5">'Anyag,energia '!$A$3:$I$35</definedName>
    <definedName name="_xlnm.Print_Area" localSheetId="10">Beruházás!$A$3:$J$23</definedName>
    <definedName name="_xlnm.Print_Area" localSheetId="3">Bevétel!$B$3:$I$29</definedName>
    <definedName name="_xlnm.Print_Area" localSheetId="11">Építés!$A$3:$I$95</definedName>
    <definedName name="_xlnm.Print_Area" localSheetId="0">Főlap!$A$1:$C$29</definedName>
    <definedName name="_xlnm.Print_Area" localSheetId="7">Készletgazd.!$A$3:$I$16</definedName>
    <definedName name="_xlnm.Print_Area" localSheetId="4">'Költség, ráford.'!$B$3:$M$36</definedName>
    <definedName name="_xlnm.Print_Area" localSheetId="8">'Létszám, bér'!$A$3:$I$24</definedName>
    <definedName name="_xlnm.Print_Area" localSheetId="1">Mennyiség!$A$1:$I$16</definedName>
    <definedName name="_xlnm.Print_Area" localSheetId="9">'Személyi jell.kif.'!$B$3:$I$39</definedName>
    <definedName name="_xlnm.Print_Area" localSheetId="6">'Tárgyi eszk.fennt.'!$A$3:$N$22</definedName>
    <definedName name="_xlnm.Print_Area" localSheetId="2">'Term.ért. és eredmény'!$A$3:$H$36</definedName>
    <definedName name="tárgyieszk" localSheetId="0">'[9]Fejl. Ig.'!$A$4:$H$54</definedName>
    <definedName name="tárgyieszk" localSheetId="7">'[10]Fejl. Ig.'!$A$4:$H$54</definedName>
    <definedName name="tárgyieszk">'[11]Fejl. Ig.'!$A$4:$H$54</definedName>
  </definedNames>
  <calcPr calcId="152511"/>
</workbook>
</file>

<file path=xl/calcChain.xml><?xml version="1.0" encoding="utf-8"?>
<calcChain xmlns="http://schemas.openxmlformats.org/spreadsheetml/2006/main">
  <c r="I11" i="9807" l="1"/>
  <c r="H11" i="9807"/>
  <c r="G11" i="9807"/>
  <c r="F11" i="9807"/>
  <c r="J13" i="9804"/>
  <c r="I13" i="9804"/>
  <c r="H13" i="9804"/>
  <c r="G13" i="9804"/>
  <c r="E13" i="9799" l="1"/>
  <c r="I12" i="9799"/>
  <c r="H12" i="9799"/>
  <c r="G12" i="9799"/>
  <c r="F12" i="9799"/>
  <c r="I11" i="9799"/>
  <c r="H11" i="9799"/>
  <c r="G11" i="9799"/>
  <c r="F11" i="9799"/>
  <c r="I10" i="9799"/>
  <c r="H10" i="9799"/>
  <c r="G10" i="9799"/>
  <c r="F10" i="9799"/>
  <c r="I9" i="9799"/>
  <c r="H9" i="9799"/>
  <c r="G9" i="9799"/>
  <c r="F9" i="9799"/>
  <c r="I8" i="9799"/>
  <c r="H8" i="9799"/>
  <c r="G8" i="9799"/>
  <c r="F8" i="9799"/>
  <c r="I34" i="9793" l="1"/>
  <c r="H34" i="9793"/>
  <c r="G34" i="9793"/>
  <c r="F34" i="9793"/>
  <c r="I33" i="9793"/>
  <c r="H33" i="9793"/>
  <c r="G33" i="9793"/>
  <c r="F33" i="9793"/>
  <c r="I32" i="9793"/>
  <c r="H32" i="9793"/>
  <c r="G32" i="9793"/>
  <c r="F32" i="9793"/>
  <c r="I31" i="9793"/>
  <c r="H31" i="9793"/>
  <c r="G31" i="9793"/>
  <c r="F31" i="9793"/>
  <c r="I30" i="9793"/>
  <c r="H30" i="9793"/>
  <c r="G30" i="9793"/>
  <c r="F30" i="9793"/>
  <c r="I29" i="9793"/>
  <c r="H29" i="9793"/>
  <c r="G29" i="9793"/>
  <c r="F29" i="9793"/>
  <c r="I28" i="9793"/>
  <c r="H28" i="9793"/>
  <c r="G28" i="9793"/>
  <c r="F28" i="9793"/>
  <c r="I27" i="9793"/>
  <c r="H27" i="9793"/>
  <c r="G27" i="9793"/>
  <c r="F27" i="9793"/>
  <c r="I26" i="9793"/>
  <c r="H26" i="9793"/>
  <c r="G26" i="9793"/>
  <c r="F26" i="9793"/>
  <c r="I22" i="9793"/>
  <c r="H22" i="9793"/>
  <c r="G22" i="9793"/>
  <c r="F22" i="9793"/>
  <c r="I21" i="9793"/>
  <c r="H21" i="9793"/>
  <c r="G21" i="9793"/>
  <c r="F21" i="9793"/>
  <c r="I20" i="9793"/>
  <c r="H20" i="9793"/>
  <c r="G20" i="9793"/>
  <c r="F20" i="9793"/>
  <c r="I19" i="9793"/>
  <c r="H19" i="9793"/>
  <c r="G19" i="9793"/>
  <c r="F19" i="9793"/>
  <c r="I18" i="9793"/>
  <c r="H18" i="9793"/>
  <c r="G18" i="9793"/>
  <c r="F18" i="9793"/>
  <c r="I17" i="9793"/>
  <c r="H17" i="9793"/>
  <c r="G17" i="9793"/>
  <c r="F17" i="9793"/>
  <c r="I16" i="9793"/>
  <c r="H16" i="9793"/>
  <c r="G16" i="9793"/>
  <c r="F16" i="9793"/>
  <c r="I15" i="9793"/>
  <c r="H15" i="9793"/>
  <c r="G15" i="9793"/>
  <c r="F15" i="9793"/>
  <c r="I14" i="9793"/>
  <c r="H14" i="9793"/>
  <c r="G14" i="9793"/>
  <c r="F14" i="9793"/>
  <c r="I13" i="9793"/>
  <c r="H13" i="9793"/>
  <c r="G13" i="9793"/>
  <c r="F13" i="9793"/>
  <c r="I12" i="9793"/>
  <c r="H12" i="9793"/>
  <c r="G12" i="9793"/>
  <c r="F12" i="9793"/>
  <c r="I11" i="9793"/>
  <c r="H11" i="9793"/>
  <c r="G11" i="9793"/>
  <c r="F11" i="9793"/>
  <c r="I10" i="9793"/>
  <c r="H10" i="9793"/>
  <c r="G10" i="9793"/>
  <c r="F10" i="9793"/>
  <c r="I9" i="9793"/>
  <c r="H9" i="9793"/>
  <c r="G9" i="9793"/>
  <c r="F9" i="9793"/>
  <c r="I8" i="9793"/>
  <c r="H8" i="9793"/>
  <c r="G8" i="9793"/>
  <c r="F8" i="9793"/>
  <c r="H34" i="9797"/>
  <c r="G34" i="9797"/>
  <c r="F34" i="9797"/>
  <c r="E34" i="9797"/>
  <c r="H31" i="9797"/>
  <c r="G31" i="9797"/>
  <c r="F31" i="9797"/>
  <c r="E31" i="9797"/>
  <c r="H30" i="9797"/>
  <c r="G30" i="9797"/>
  <c r="F30" i="9797"/>
  <c r="E30" i="9797"/>
  <c r="H29" i="9797"/>
  <c r="G29" i="9797"/>
  <c r="F29" i="9797"/>
  <c r="E29" i="9797"/>
  <c r="H27" i="9797"/>
  <c r="G27" i="9797"/>
  <c r="F27" i="9797"/>
  <c r="E27" i="9797"/>
  <c r="H26" i="9797"/>
  <c r="G26" i="9797"/>
  <c r="F26" i="9797"/>
  <c r="E26" i="9797"/>
  <c r="H18" i="9797"/>
  <c r="G18" i="9797"/>
  <c r="F18" i="9797"/>
  <c r="E18" i="9797"/>
  <c r="H10" i="9797"/>
  <c r="G10" i="9797"/>
  <c r="F10" i="9797"/>
  <c r="E10" i="9797"/>
  <c r="H9" i="9797"/>
  <c r="G9" i="9797"/>
  <c r="F9" i="9797"/>
  <c r="E9" i="9797"/>
  <c r="H8" i="9797"/>
  <c r="G8" i="9797"/>
  <c r="F8" i="9797"/>
  <c r="E8" i="9797"/>
  <c r="H7" i="9797"/>
  <c r="G7" i="9797"/>
  <c r="F7" i="9797"/>
  <c r="E7" i="9797"/>
  <c r="E23" i="9793" l="1"/>
  <c r="I20" i="9801" l="1"/>
  <c r="H20" i="9801"/>
  <c r="G20" i="9801"/>
  <c r="F20" i="9801"/>
  <c r="I19" i="9801"/>
  <c r="H19" i="9801"/>
  <c r="G19" i="9801"/>
  <c r="F19" i="9801"/>
  <c r="I15" i="9782" l="1"/>
  <c r="H15" i="9782"/>
  <c r="G15" i="9782"/>
  <c r="F15" i="9782"/>
  <c r="I14" i="9790" l="1"/>
  <c r="H14" i="9790"/>
  <c r="G14" i="9790"/>
  <c r="F14" i="9790"/>
  <c r="I13" i="9790"/>
  <c r="H13" i="9790"/>
  <c r="G13" i="9790"/>
  <c r="F13" i="9790"/>
  <c r="I12" i="9790"/>
  <c r="H12" i="9790"/>
  <c r="G12" i="9790"/>
  <c r="F12" i="9790"/>
  <c r="I11" i="9790"/>
  <c r="H11" i="9790"/>
  <c r="G11" i="9790"/>
  <c r="F11" i="9790"/>
  <c r="I10" i="9790"/>
  <c r="H10" i="9790"/>
  <c r="G10" i="9790"/>
  <c r="F10" i="9790"/>
  <c r="I9" i="9790"/>
  <c r="H9" i="9790"/>
  <c r="G9" i="9790"/>
  <c r="F9" i="9790"/>
  <c r="I8" i="9790"/>
  <c r="H8" i="9790"/>
  <c r="G8" i="9790"/>
  <c r="F8" i="9790"/>
  <c r="I7" i="9790"/>
  <c r="H7" i="9790"/>
  <c r="G7" i="9790"/>
  <c r="F7" i="9790"/>
  <c r="M14" i="9783" l="1"/>
  <c r="K14" i="9783"/>
  <c r="L14" i="9783"/>
  <c r="J14" i="9783"/>
  <c r="I20" i="9782" l="1"/>
  <c r="G20" i="9782"/>
  <c r="H20" i="9782"/>
  <c r="F20" i="9782"/>
  <c r="I8" i="9782"/>
  <c r="G8" i="9782"/>
  <c r="H8" i="9782"/>
  <c r="F8" i="9782"/>
  <c r="I86" i="9807" l="1"/>
  <c r="H86" i="9807"/>
  <c r="G86" i="9807"/>
  <c r="F86" i="9807"/>
  <c r="I85" i="9807"/>
  <c r="H85" i="9807"/>
  <c r="G85" i="9807"/>
  <c r="F85" i="9807"/>
  <c r="I84" i="9807"/>
  <c r="H84" i="9807"/>
  <c r="G84" i="9807"/>
  <c r="F84" i="9807"/>
  <c r="I83" i="9807"/>
  <c r="H83" i="9807"/>
  <c r="G83" i="9807"/>
  <c r="F83" i="9807"/>
  <c r="I77" i="9807"/>
  <c r="H77" i="9807"/>
  <c r="G77" i="9807"/>
  <c r="F77" i="9807"/>
  <c r="I76" i="9807"/>
  <c r="H76" i="9807"/>
  <c r="G76" i="9807"/>
  <c r="F76" i="9807"/>
  <c r="I75" i="9807"/>
  <c r="H75" i="9807"/>
  <c r="G75" i="9807"/>
  <c r="F75" i="9807"/>
  <c r="I74" i="9807"/>
  <c r="H74" i="9807"/>
  <c r="G74" i="9807"/>
  <c r="F74" i="9807"/>
  <c r="I73" i="9807"/>
  <c r="H73" i="9807"/>
  <c r="G73" i="9807"/>
  <c r="F73" i="9807"/>
  <c r="I72" i="9807"/>
  <c r="H72" i="9807"/>
  <c r="G72" i="9807"/>
  <c r="F72" i="9807"/>
  <c r="I71" i="9807"/>
  <c r="H71" i="9807"/>
  <c r="G71" i="9807"/>
  <c r="F71" i="9807"/>
  <c r="I70" i="9807"/>
  <c r="H70" i="9807"/>
  <c r="G70" i="9807"/>
  <c r="F70" i="9807"/>
  <c r="I69" i="9807"/>
  <c r="H69" i="9807"/>
  <c r="G69" i="9807"/>
  <c r="F69" i="9807"/>
  <c r="I68" i="9807"/>
  <c r="H68" i="9807"/>
  <c r="G68" i="9807"/>
  <c r="F68" i="9807"/>
  <c r="I67" i="9807"/>
  <c r="H67" i="9807"/>
  <c r="G67" i="9807"/>
  <c r="F67" i="9807"/>
  <c r="I64" i="9807"/>
  <c r="H64" i="9807"/>
  <c r="G64" i="9807"/>
  <c r="F64" i="9807"/>
  <c r="I63" i="9807"/>
  <c r="H63" i="9807"/>
  <c r="G63" i="9807"/>
  <c r="F63" i="9807"/>
  <c r="I62" i="9807"/>
  <c r="H62" i="9807"/>
  <c r="G62" i="9807"/>
  <c r="F62" i="9807"/>
  <c r="I61" i="9807"/>
  <c r="H61" i="9807"/>
  <c r="G61" i="9807"/>
  <c r="F61" i="9807"/>
  <c r="I60" i="9807"/>
  <c r="H60" i="9807"/>
  <c r="G60" i="9807"/>
  <c r="F60" i="9807"/>
  <c r="I59" i="9807"/>
  <c r="H59" i="9807"/>
  <c r="G59" i="9807"/>
  <c r="F59" i="9807"/>
  <c r="I58" i="9807"/>
  <c r="H58" i="9807"/>
  <c r="G58" i="9807"/>
  <c r="F58" i="9807"/>
  <c r="I57" i="9807"/>
  <c r="H57" i="9807"/>
  <c r="G57" i="9807"/>
  <c r="F57" i="9807"/>
  <c r="I56" i="9807"/>
  <c r="H56" i="9807"/>
  <c r="G56" i="9807"/>
  <c r="F56" i="9807"/>
  <c r="I55" i="9807"/>
  <c r="H55" i="9807"/>
  <c r="G55" i="9807"/>
  <c r="F55" i="9807"/>
  <c r="I54" i="9807"/>
  <c r="H54" i="9807"/>
  <c r="G54" i="9807"/>
  <c r="F54" i="9807"/>
  <c r="I53" i="9807"/>
  <c r="H53" i="9807"/>
  <c r="G53" i="9807"/>
  <c r="F53" i="9807"/>
  <c r="I52" i="9807"/>
  <c r="H52" i="9807"/>
  <c r="G52" i="9807"/>
  <c r="F52" i="9807"/>
  <c r="I51" i="9807"/>
  <c r="H51" i="9807"/>
  <c r="G51" i="9807"/>
  <c r="F51" i="9807"/>
  <c r="I47" i="9807"/>
  <c r="H47" i="9807"/>
  <c r="G47" i="9807"/>
  <c r="F47" i="9807"/>
  <c r="I46" i="9807"/>
  <c r="H46" i="9807"/>
  <c r="G46" i="9807"/>
  <c r="F46" i="9807"/>
  <c r="I45" i="9807"/>
  <c r="H45" i="9807"/>
  <c r="G45" i="9807"/>
  <c r="F45" i="9807"/>
  <c r="I44" i="9807"/>
  <c r="H44" i="9807"/>
  <c r="G44" i="9807"/>
  <c r="F44" i="9807"/>
  <c r="I43" i="9807"/>
  <c r="H43" i="9807"/>
  <c r="G43" i="9807"/>
  <c r="F43" i="9807"/>
  <c r="I42" i="9807"/>
  <c r="H42" i="9807"/>
  <c r="G42" i="9807"/>
  <c r="F42" i="9807"/>
  <c r="I36" i="9807"/>
  <c r="H36" i="9807"/>
  <c r="G36" i="9807"/>
  <c r="F36" i="9807"/>
  <c r="I35" i="9807"/>
  <c r="H35" i="9807"/>
  <c r="G35" i="9807"/>
  <c r="F35" i="9807"/>
  <c r="I34" i="9807"/>
  <c r="H34" i="9807"/>
  <c r="G34" i="9807"/>
  <c r="F34" i="9807"/>
  <c r="I33" i="9807"/>
  <c r="H33" i="9807"/>
  <c r="G33" i="9807"/>
  <c r="F33" i="9807"/>
  <c r="I32" i="9807"/>
  <c r="H32" i="9807"/>
  <c r="G32" i="9807"/>
  <c r="F32" i="9807"/>
  <c r="I31" i="9807"/>
  <c r="H31" i="9807"/>
  <c r="G31" i="9807"/>
  <c r="F31" i="9807"/>
  <c r="I30" i="9807"/>
  <c r="H30" i="9807"/>
  <c r="G30" i="9807"/>
  <c r="F30" i="9807"/>
  <c r="I27" i="9807"/>
  <c r="H27" i="9807"/>
  <c r="G27" i="9807"/>
  <c r="F27" i="9807"/>
  <c r="I26" i="9807"/>
  <c r="H26" i="9807"/>
  <c r="G26" i="9807"/>
  <c r="F26" i="9807"/>
  <c r="I25" i="9807"/>
  <c r="H25" i="9807"/>
  <c r="G25" i="9807"/>
  <c r="F25" i="9807"/>
  <c r="I24" i="9807"/>
  <c r="H24" i="9807"/>
  <c r="G24" i="9807"/>
  <c r="F24" i="9807"/>
  <c r="I23" i="9807"/>
  <c r="H23" i="9807"/>
  <c r="G23" i="9807"/>
  <c r="F23" i="9807"/>
  <c r="I22" i="9807"/>
  <c r="H22" i="9807"/>
  <c r="G22" i="9807"/>
  <c r="F22" i="9807"/>
  <c r="I21" i="9807"/>
  <c r="H21" i="9807"/>
  <c r="G21" i="9807"/>
  <c r="F21" i="9807"/>
  <c r="I20" i="9807"/>
  <c r="H20" i="9807"/>
  <c r="G20" i="9807"/>
  <c r="F20" i="9807"/>
  <c r="I19" i="9807"/>
  <c r="H19" i="9807"/>
  <c r="G19" i="9807"/>
  <c r="F19" i="9807"/>
  <c r="I18" i="9807"/>
  <c r="H18" i="9807"/>
  <c r="G18" i="9807"/>
  <c r="F18" i="9807"/>
  <c r="I17" i="9807"/>
  <c r="H17" i="9807"/>
  <c r="G17" i="9807"/>
  <c r="F17" i="9807"/>
  <c r="I16" i="9807"/>
  <c r="H16" i="9807"/>
  <c r="G16" i="9807"/>
  <c r="F16" i="9807"/>
  <c r="I13" i="9807"/>
  <c r="H13" i="9807"/>
  <c r="G13" i="9807"/>
  <c r="F13" i="9807"/>
  <c r="I12" i="9807"/>
  <c r="H12" i="9807"/>
  <c r="G12" i="9807"/>
  <c r="F12" i="9807"/>
  <c r="J19" i="9804" l="1"/>
  <c r="J18" i="9804"/>
  <c r="J17" i="9804"/>
  <c r="J15" i="9804"/>
  <c r="J12" i="9804"/>
  <c r="J11" i="9804"/>
  <c r="J10" i="9804"/>
  <c r="J9" i="9804"/>
  <c r="H19" i="9804"/>
  <c r="H18" i="9804"/>
  <c r="H17" i="9804"/>
  <c r="H15" i="9804"/>
  <c r="H12" i="9804"/>
  <c r="H11" i="9804"/>
  <c r="H10" i="9804"/>
  <c r="H9" i="9804"/>
  <c r="I20" i="9804" l="1"/>
  <c r="I19" i="9804"/>
  <c r="I18" i="9804"/>
  <c r="I17" i="9804"/>
  <c r="I16" i="9804"/>
  <c r="I15" i="9804"/>
  <c r="I14" i="9804"/>
  <c r="I12" i="9804"/>
  <c r="I11" i="9804"/>
  <c r="I10" i="9804"/>
  <c r="I9" i="9804"/>
  <c r="G20" i="9804"/>
  <c r="G19" i="9804"/>
  <c r="G18" i="9804"/>
  <c r="G17" i="9804"/>
  <c r="G16" i="9804"/>
  <c r="G15" i="9804"/>
  <c r="G14" i="9804"/>
  <c r="G12" i="9804"/>
  <c r="G11" i="9804"/>
  <c r="G10" i="9804"/>
  <c r="G9" i="9804"/>
  <c r="I18" i="9800" l="1"/>
  <c r="G18" i="9800"/>
  <c r="F18" i="9800"/>
  <c r="I17" i="9800"/>
  <c r="H17" i="9800"/>
  <c r="G17" i="9800"/>
  <c r="F17" i="9800"/>
  <c r="I16" i="9800"/>
  <c r="H16" i="9800"/>
  <c r="G16" i="9800"/>
  <c r="F16" i="9800"/>
  <c r="I15" i="9800"/>
  <c r="H15" i="9800"/>
  <c r="G15" i="9800"/>
  <c r="F15" i="9800"/>
  <c r="I11" i="9800"/>
  <c r="H11" i="9800"/>
  <c r="G11" i="9800"/>
  <c r="F11" i="9800"/>
  <c r="I10" i="9800"/>
  <c r="H10" i="9800"/>
  <c r="G10" i="9800"/>
  <c r="F10" i="9800"/>
  <c r="C13" i="9799"/>
  <c r="C13" i="9798"/>
  <c r="C20" i="9798" s="1"/>
  <c r="B13" i="9798"/>
  <c r="B20" i="9798" s="1"/>
  <c r="F13" i="9799" l="1"/>
  <c r="G13" i="9799"/>
  <c r="D23" i="9793"/>
  <c r="C23" i="9793"/>
  <c r="F23" i="9793" l="1"/>
  <c r="G23" i="9793"/>
  <c r="H23" i="9793"/>
  <c r="I23" i="9793"/>
  <c r="E17" i="9797"/>
  <c r="E16" i="9797"/>
  <c r="E15" i="9797"/>
  <c r="E14" i="9797"/>
  <c r="E13" i="9797"/>
  <c r="E12" i="9797"/>
  <c r="E11" i="9797"/>
  <c r="I7" i="9782" l="1"/>
  <c r="G7" i="9782"/>
  <c r="H7" i="9782"/>
  <c r="F7" i="9782"/>
  <c r="I9" i="9782" l="1"/>
  <c r="G9" i="9782"/>
  <c r="H9" i="9782"/>
  <c r="F9" i="9782"/>
  <c r="M9" i="9798" l="1"/>
  <c r="N9" i="9798"/>
  <c r="D13" i="9799" l="1"/>
  <c r="H13" i="9799" l="1"/>
  <c r="I13" i="9799"/>
  <c r="E78" i="9807" l="1"/>
  <c r="E65" i="9807"/>
  <c r="E48" i="9807"/>
  <c r="E37" i="9807"/>
  <c r="E28" i="9807"/>
  <c r="E14" i="9807"/>
  <c r="I14" i="9807" l="1"/>
  <c r="G14" i="9807"/>
  <c r="H14" i="9807"/>
  <c r="F14" i="9807"/>
  <c r="I37" i="9807"/>
  <c r="G37" i="9807"/>
  <c r="H37" i="9807"/>
  <c r="F37" i="9807"/>
  <c r="I48" i="9807"/>
  <c r="G48" i="9807"/>
  <c r="H48" i="9807"/>
  <c r="F48" i="9807"/>
  <c r="I65" i="9807"/>
  <c r="H65" i="9807"/>
  <c r="G65" i="9807"/>
  <c r="F65" i="9807"/>
  <c r="I28" i="9807"/>
  <c r="H28" i="9807"/>
  <c r="G28" i="9807"/>
  <c r="F28" i="9807"/>
  <c r="I78" i="9807"/>
  <c r="G78" i="9807"/>
  <c r="H78" i="9807"/>
  <c r="F78" i="9807"/>
  <c r="E38" i="9807"/>
  <c r="E87" i="9807"/>
  <c r="G38" i="9807" l="1"/>
  <c r="F38" i="9807"/>
  <c r="I38" i="9807"/>
  <c r="H38" i="9807"/>
  <c r="I87" i="9807"/>
  <c r="G87" i="9807"/>
  <c r="H87" i="9807"/>
  <c r="F87" i="9807"/>
  <c r="E80" i="9807"/>
  <c r="I80" i="9807" l="1"/>
  <c r="G80" i="9807"/>
  <c r="H80" i="9807"/>
  <c r="F80" i="9807"/>
  <c r="E82" i="9807"/>
  <c r="E88" i="9807" s="1"/>
  <c r="E89" i="9807" s="1"/>
  <c r="I82" i="9807" l="1"/>
  <c r="H82" i="9807"/>
  <c r="G82" i="9807"/>
  <c r="F82" i="9807"/>
  <c r="I13" i="9782" l="1"/>
  <c r="G13" i="9782"/>
  <c r="H13" i="9782"/>
  <c r="F13" i="9782"/>
  <c r="I88" i="9807"/>
  <c r="H88" i="9807"/>
  <c r="G88" i="9807"/>
  <c r="F88" i="9807"/>
  <c r="I89" i="9807" l="1"/>
  <c r="H89" i="9807"/>
  <c r="F89" i="9807"/>
  <c r="G89" i="9807"/>
  <c r="H8" i="9804" l="1"/>
  <c r="J8" i="9804"/>
  <c r="I8" i="9804"/>
  <c r="G8" i="9804"/>
  <c r="J21" i="9804" l="1"/>
  <c r="H21" i="9804"/>
  <c r="I21" i="9804"/>
  <c r="G21" i="9804"/>
  <c r="M10" i="9783" l="1"/>
  <c r="K10" i="9783"/>
  <c r="L10" i="9783"/>
  <c r="J10" i="9783"/>
  <c r="I10" i="9782" l="1"/>
  <c r="G10" i="9782"/>
  <c r="H10" i="9782"/>
  <c r="F10" i="9782"/>
  <c r="I22" i="9782"/>
  <c r="G22" i="9782"/>
  <c r="H22" i="9782"/>
  <c r="F22" i="9782"/>
  <c r="C19" i="9800" l="1"/>
  <c r="C12" i="9800"/>
  <c r="D19" i="9800"/>
  <c r="D12" i="9800"/>
  <c r="F19" i="9798"/>
  <c r="F20" i="9798" s="1"/>
  <c r="D36" i="9793" l="1"/>
  <c r="C36" i="9793"/>
  <c r="I12" i="9782" l="1"/>
  <c r="G12" i="9782"/>
  <c r="H12" i="9782"/>
  <c r="F12" i="9782"/>
  <c r="M16" i="9783"/>
  <c r="K16" i="9783"/>
  <c r="L16" i="9783"/>
  <c r="J16" i="9783"/>
  <c r="M9" i="9783"/>
  <c r="K9" i="9783"/>
  <c r="L9" i="9783"/>
  <c r="J9" i="9783"/>
  <c r="M17" i="9783"/>
  <c r="K17" i="9783"/>
  <c r="L17" i="9783"/>
  <c r="J17" i="9783"/>
  <c r="H81" i="9807"/>
  <c r="I14" i="9782" l="1"/>
  <c r="H14" i="9782"/>
  <c r="G14" i="9782"/>
  <c r="F14" i="9782"/>
  <c r="M22" i="9783" l="1"/>
  <c r="K22" i="9783"/>
  <c r="L22" i="9783"/>
  <c r="J22" i="9783"/>
  <c r="E19" i="9800" l="1"/>
  <c r="E12" i="9800"/>
  <c r="G19" i="9798"/>
  <c r="G20" i="9798" s="1"/>
  <c r="E19" i="9798"/>
  <c r="E20" i="9798" s="1"/>
  <c r="D13" i="9798"/>
  <c r="D20" i="9798" s="1"/>
  <c r="H25" i="9793"/>
  <c r="F25" i="9793"/>
  <c r="I19" i="9800" l="1"/>
  <c r="G19" i="9800"/>
  <c r="H19" i="9800"/>
  <c r="F19" i="9800"/>
  <c r="H12" i="9800"/>
  <c r="F12" i="9800"/>
  <c r="I12" i="9800"/>
  <c r="G12" i="9800"/>
  <c r="M14" i="9798"/>
  <c r="K14" i="9798"/>
  <c r="N14" i="9798"/>
  <c r="L14" i="9798"/>
  <c r="M16" i="9798"/>
  <c r="K16" i="9798"/>
  <c r="N16" i="9798"/>
  <c r="L16" i="9798"/>
  <c r="M18" i="9798"/>
  <c r="K18" i="9798"/>
  <c r="N18" i="9798"/>
  <c r="L18" i="9798"/>
  <c r="M15" i="9798"/>
  <c r="K15" i="9798"/>
  <c r="N15" i="9798"/>
  <c r="L15" i="9798"/>
  <c r="M17" i="9798"/>
  <c r="K17" i="9798"/>
  <c r="N17" i="9798"/>
  <c r="L17" i="9798"/>
  <c r="L9" i="9798"/>
  <c r="K9" i="9798"/>
  <c r="M10" i="9798"/>
  <c r="N10" i="9798"/>
  <c r="N11" i="9798"/>
  <c r="M11" i="9798"/>
  <c r="M12" i="9798"/>
  <c r="N12" i="9798"/>
  <c r="L10" i="9798"/>
  <c r="K10" i="9798"/>
  <c r="L11" i="9798"/>
  <c r="K11" i="9798"/>
  <c r="L12" i="9798"/>
  <c r="K12" i="9798"/>
  <c r="M11" i="9783"/>
  <c r="K11" i="9783"/>
  <c r="L11" i="9783"/>
  <c r="J11" i="9783"/>
  <c r="M30" i="9783"/>
  <c r="K30" i="9783"/>
  <c r="L30" i="9783"/>
  <c r="J30" i="9783"/>
  <c r="L7" i="9783"/>
  <c r="J7" i="9783"/>
  <c r="M7" i="9783"/>
  <c r="K7" i="9783"/>
  <c r="M12" i="9783"/>
  <c r="K12" i="9783"/>
  <c r="L12" i="9783"/>
  <c r="J12" i="9783"/>
  <c r="I13" i="9798"/>
  <c r="I19" i="9798"/>
  <c r="H13" i="9798"/>
  <c r="E36" i="9793"/>
  <c r="J19" i="9798"/>
  <c r="H19" i="9798"/>
  <c r="J13" i="9798"/>
  <c r="M19" i="9798" l="1"/>
  <c r="K19" i="9798"/>
  <c r="N19" i="9798"/>
  <c r="L19" i="9798"/>
  <c r="M13" i="9798"/>
  <c r="K13" i="9798"/>
  <c r="N13" i="9798"/>
  <c r="L13" i="9798"/>
  <c r="I20" i="9798"/>
  <c r="I11" i="9801"/>
  <c r="G11" i="9801"/>
  <c r="H11" i="9801"/>
  <c r="F11" i="9801"/>
  <c r="I29" i="9801"/>
  <c r="G29" i="9801"/>
  <c r="H29" i="9801"/>
  <c r="F29" i="9801"/>
  <c r="I15" i="9801"/>
  <c r="G15" i="9801"/>
  <c r="H15" i="9801"/>
  <c r="F15" i="9801"/>
  <c r="I28" i="9801"/>
  <c r="G28" i="9801"/>
  <c r="H28" i="9801"/>
  <c r="F28" i="9801"/>
  <c r="I14" i="9801"/>
  <c r="G14" i="9801"/>
  <c r="H14" i="9801"/>
  <c r="F14" i="9801"/>
  <c r="M31" i="9783"/>
  <c r="K31" i="9783"/>
  <c r="L31" i="9783"/>
  <c r="J31" i="9783"/>
  <c r="I33" i="9801"/>
  <c r="G33" i="9801"/>
  <c r="H33" i="9801"/>
  <c r="F33" i="9801"/>
  <c r="I17" i="9801"/>
  <c r="G17" i="9801"/>
  <c r="H17" i="9801"/>
  <c r="F17" i="9801"/>
  <c r="I37" i="9801"/>
  <c r="G37" i="9801"/>
  <c r="H37" i="9801"/>
  <c r="F37" i="9801"/>
  <c r="I26" i="9801"/>
  <c r="G26" i="9801"/>
  <c r="H26" i="9801"/>
  <c r="F26" i="9801"/>
  <c r="M32" i="9783"/>
  <c r="K32" i="9783"/>
  <c r="L32" i="9783"/>
  <c r="J32" i="9783"/>
  <c r="I31" i="9801"/>
  <c r="G31" i="9801"/>
  <c r="H31" i="9801"/>
  <c r="F31" i="9801"/>
  <c r="I35" i="9801"/>
  <c r="G35" i="9801"/>
  <c r="H35" i="9801"/>
  <c r="F35" i="9801"/>
  <c r="I24" i="9801"/>
  <c r="G24" i="9801"/>
  <c r="H24" i="9801"/>
  <c r="F24" i="9801"/>
  <c r="I23" i="9782"/>
  <c r="G23" i="9782"/>
  <c r="H23" i="9782"/>
  <c r="F23" i="9782"/>
  <c r="I34" i="9801"/>
  <c r="G34" i="9801"/>
  <c r="H34" i="9801"/>
  <c r="F34" i="9801"/>
  <c r="I18" i="9801"/>
  <c r="G18" i="9801"/>
  <c r="H18" i="9801"/>
  <c r="F18" i="9801"/>
  <c r="I10" i="9801"/>
  <c r="G10" i="9801"/>
  <c r="H10" i="9801"/>
  <c r="F10" i="9801"/>
  <c r="I21" i="9801"/>
  <c r="G21" i="9801"/>
  <c r="H21" i="9801"/>
  <c r="F21" i="9801"/>
  <c r="M24" i="9783"/>
  <c r="K24" i="9783"/>
  <c r="L24" i="9783"/>
  <c r="J24" i="9783"/>
  <c r="I27" i="9801"/>
  <c r="G27" i="9801"/>
  <c r="H27" i="9801"/>
  <c r="F27" i="9801"/>
  <c r="I13" i="9801"/>
  <c r="G13" i="9801"/>
  <c r="H13" i="9801"/>
  <c r="F13" i="9801"/>
  <c r="I32" i="9801"/>
  <c r="G32" i="9801"/>
  <c r="H32" i="9801"/>
  <c r="F32" i="9801"/>
  <c r="I12" i="9801"/>
  <c r="G12" i="9801"/>
  <c r="H12" i="9801"/>
  <c r="F12" i="9801"/>
  <c r="I36" i="9801"/>
  <c r="G36" i="9801"/>
  <c r="H36" i="9801"/>
  <c r="F36" i="9801"/>
  <c r="I25" i="9801"/>
  <c r="G25" i="9801"/>
  <c r="H25" i="9801"/>
  <c r="F25" i="9801"/>
  <c r="I30" i="9801"/>
  <c r="G30" i="9801"/>
  <c r="H30" i="9801"/>
  <c r="F30" i="9801"/>
  <c r="I16" i="9801"/>
  <c r="G16" i="9801"/>
  <c r="H16" i="9801"/>
  <c r="F16" i="9801"/>
  <c r="L8" i="9783"/>
  <c r="J8" i="9783"/>
  <c r="M8" i="9783"/>
  <c r="K8" i="9783"/>
  <c r="I24" i="9782"/>
  <c r="G24" i="9782"/>
  <c r="H24" i="9782"/>
  <c r="F24" i="9782"/>
  <c r="H20" i="9798"/>
  <c r="J20" i="9798"/>
  <c r="M20" i="9798" l="1"/>
  <c r="K20" i="9798"/>
  <c r="N20" i="9798"/>
  <c r="L20" i="9798"/>
  <c r="I17" i="9782"/>
  <c r="G17" i="9782"/>
  <c r="H17" i="9782"/>
  <c r="F17" i="9782"/>
  <c r="M15" i="9783"/>
  <c r="K15" i="9783"/>
  <c r="L15" i="9783"/>
  <c r="J15" i="9783"/>
  <c r="M19" i="9783"/>
  <c r="K19" i="9783"/>
  <c r="L19" i="9783"/>
  <c r="J19" i="9783"/>
  <c r="I38" i="9801"/>
  <c r="G38" i="9801"/>
  <c r="H38" i="9801"/>
  <c r="F38" i="9801"/>
  <c r="I11" i="9782"/>
  <c r="G11" i="9782"/>
  <c r="H11" i="9782"/>
  <c r="F11" i="9782"/>
  <c r="I26" i="9782"/>
  <c r="G26" i="9782"/>
  <c r="F26" i="9782"/>
  <c r="I16" i="9782"/>
  <c r="G16" i="9782"/>
  <c r="H16" i="9782"/>
  <c r="F16" i="9782"/>
  <c r="M18" i="9783"/>
  <c r="K18" i="9783"/>
  <c r="L18" i="9783"/>
  <c r="J18" i="9783"/>
  <c r="M28" i="9783"/>
  <c r="K28" i="9783"/>
  <c r="L28" i="9783"/>
  <c r="J28" i="9783"/>
  <c r="M34" i="9783"/>
  <c r="K34" i="9783"/>
  <c r="L34" i="9783"/>
  <c r="J34" i="9783"/>
  <c r="I9" i="9801"/>
  <c r="G9" i="9801"/>
  <c r="H9" i="9801"/>
  <c r="F9" i="9801"/>
  <c r="I39" i="9801" l="1"/>
  <c r="G39" i="9801"/>
  <c r="H39" i="9801"/>
  <c r="F39" i="9801"/>
  <c r="M29" i="9783"/>
  <c r="K29" i="9783"/>
  <c r="L29" i="9783"/>
  <c r="J29" i="9783"/>
  <c r="I18" i="9782"/>
  <c r="G18" i="9782"/>
  <c r="H18" i="9782"/>
  <c r="F18" i="9782"/>
  <c r="M26" i="9783"/>
  <c r="K26" i="9783"/>
  <c r="L26" i="9783"/>
  <c r="J26" i="9783"/>
  <c r="M20" i="9783"/>
  <c r="K20" i="9783"/>
  <c r="L20" i="9783"/>
  <c r="J20" i="9783"/>
  <c r="L13" i="9783" l="1"/>
  <c r="J13" i="9783"/>
  <c r="M13" i="9783"/>
  <c r="K13" i="9783"/>
  <c r="M21" i="9783"/>
  <c r="L21" i="9783"/>
  <c r="J21" i="9783"/>
  <c r="K21" i="9783"/>
  <c r="I21" i="9782"/>
  <c r="G21" i="9782"/>
  <c r="H21" i="9782"/>
  <c r="F21" i="9782"/>
  <c r="I19" i="9782"/>
  <c r="G19" i="9782"/>
  <c r="H19" i="9782"/>
  <c r="F19" i="9782"/>
  <c r="I25" i="9782" l="1"/>
  <c r="G25" i="9782"/>
  <c r="H25" i="9782"/>
  <c r="F25" i="9782"/>
  <c r="M25" i="9783"/>
  <c r="K25" i="9783"/>
  <c r="L25" i="9783"/>
  <c r="J25" i="9783"/>
  <c r="M23" i="9783"/>
  <c r="K23" i="9783"/>
  <c r="L23" i="9783"/>
  <c r="J23" i="9783"/>
  <c r="I27" i="9782" l="1"/>
  <c r="G27" i="9782"/>
  <c r="H27" i="9782"/>
  <c r="F27" i="9782"/>
  <c r="M27" i="9783"/>
  <c r="K27" i="9783"/>
  <c r="L27" i="9783"/>
  <c r="J27" i="9783"/>
  <c r="I28" i="9782" l="1"/>
  <c r="G28" i="9782"/>
  <c r="H28" i="9782"/>
  <c r="F28" i="9782"/>
  <c r="M33" i="9783"/>
  <c r="K33" i="9783"/>
  <c r="L33" i="9783"/>
  <c r="J33" i="9783"/>
  <c r="G25" i="9797" l="1"/>
  <c r="E25" i="9797"/>
  <c r="H25" i="9797"/>
  <c r="F25" i="9797"/>
  <c r="I29" i="9782"/>
  <c r="G29" i="9782"/>
  <c r="H29" i="9782"/>
  <c r="F29" i="9782"/>
  <c r="M35" i="9783"/>
  <c r="K35" i="9783"/>
  <c r="L35" i="9783"/>
  <c r="J35" i="9783"/>
  <c r="G28" i="9797" l="1"/>
  <c r="E28" i="9797"/>
  <c r="H28" i="9797"/>
  <c r="F28" i="9797"/>
  <c r="M36" i="9783"/>
  <c r="K36" i="9783"/>
  <c r="L36" i="9783"/>
  <c r="J36" i="9783"/>
  <c r="G32" i="9797" l="1"/>
  <c r="E32" i="9797"/>
  <c r="H32" i="9797"/>
  <c r="F32" i="9797"/>
  <c r="G33" i="9797" l="1"/>
  <c r="E33" i="9797"/>
  <c r="H33" i="9797"/>
  <c r="F33" i="9797"/>
  <c r="G35" i="9797" l="1"/>
  <c r="E35" i="9797"/>
  <c r="H35" i="9797"/>
  <c r="F35" i="9797"/>
  <c r="D38" i="9797"/>
  <c r="G36" i="9797" l="1"/>
  <c r="E36" i="9797"/>
  <c r="H36" i="9797"/>
  <c r="F36" i="9797"/>
</calcChain>
</file>

<file path=xl/sharedStrings.xml><?xml version="1.0" encoding="utf-8"?>
<sst xmlns="http://schemas.openxmlformats.org/spreadsheetml/2006/main" count="521" uniqueCount="359">
  <si>
    <t>Megnevezés</t>
  </si>
  <si>
    <t>01.</t>
  </si>
  <si>
    <t>Belföldi értékesítés nettó árbevétele</t>
  </si>
  <si>
    <t>02.</t>
  </si>
  <si>
    <t>Exportértékesítés nettó árbevétele</t>
  </si>
  <si>
    <t>I.</t>
  </si>
  <si>
    <t>03.</t>
  </si>
  <si>
    <t>04.</t>
  </si>
  <si>
    <t>II.</t>
  </si>
  <si>
    <t>III.</t>
  </si>
  <si>
    <t>IV.</t>
  </si>
  <si>
    <t>Egyéb bevételek</t>
  </si>
  <si>
    <t>Pénzügyi műveletek ráfordításai</t>
  </si>
  <si>
    <t>Ivóvíz szolgáltatás</t>
  </si>
  <si>
    <t>Ipari víz szolgáltatás</t>
  </si>
  <si>
    <t>Szennyvíz elvezetés, -tisztítás</t>
  </si>
  <si>
    <t>Építőipari  tevékenység</t>
  </si>
  <si>
    <t>Üzemi (üzleti) bevétel</t>
  </si>
  <si>
    <t>Pénzügyi műveletek bevétele</t>
  </si>
  <si>
    <t xml:space="preserve">Bevételek összesen </t>
  </si>
  <si>
    <t>Anyagköltség</t>
  </si>
  <si>
    <t>Energiaköltség</t>
  </si>
  <si>
    <t>Igénybevett szolgáltatások</t>
  </si>
  <si>
    <t>Egyéb szolgáltatások</t>
  </si>
  <si>
    <t>Eladott áruk, közvetített szolgáltatások</t>
  </si>
  <si>
    <t>Anyagjellegű ráfordítás összesen  (01.+02.+03.+04.+05.)</t>
  </si>
  <si>
    <t>06.</t>
  </si>
  <si>
    <t>Bérköltség</t>
  </si>
  <si>
    <t>07.</t>
  </si>
  <si>
    <t>Személyi jellegű egyéb kifizetések</t>
  </si>
  <si>
    <t>08.</t>
  </si>
  <si>
    <t>Bérjárulékok</t>
  </si>
  <si>
    <t>Értékcsökkenési leírás</t>
  </si>
  <si>
    <t>Egyéb ráfordítások</t>
  </si>
  <si>
    <t>V.</t>
  </si>
  <si>
    <t>Költségek és ráfordítások összesen</t>
  </si>
  <si>
    <t>Reprezentációs ktg</t>
  </si>
  <si>
    <t>05.</t>
  </si>
  <si>
    <t xml:space="preserve">Egyéb személyi jellegű kifizetés </t>
  </si>
  <si>
    <t>Egyéb juttatások és költségtérítések</t>
  </si>
  <si>
    <t>Egyéb összesen</t>
  </si>
  <si>
    <t>Munkábajárás költségtérítése</t>
  </si>
  <si>
    <t>Saját szgk. használat költségtérítése</t>
  </si>
  <si>
    <t>Önkéntes nyugdíj- és eg.pénztár tagdíj ktg</t>
  </si>
  <si>
    <t>Élet- és balesetbizt. munkáltató által fiz.</t>
  </si>
  <si>
    <t>Segélyek, egyéb szoc., kult. juttatások ktge</t>
  </si>
  <si>
    <t>sor-
szám</t>
  </si>
  <si>
    <t>eFt</t>
  </si>
  <si>
    <t>M e g n e v e z é s</t>
  </si>
  <si>
    <t xml:space="preserve">Nettó árbevétel </t>
  </si>
  <si>
    <t>Bruttó termelési érték</t>
  </si>
  <si>
    <t>Üzemi (üzleti) ráfordítások</t>
  </si>
  <si>
    <t>Pénzügyi műveletek bevételei</t>
  </si>
  <si>
    <t>Pénzügyi műveletek eredménye</t>
  </si>
  <si>
    <t>Adózás előtti eredmény</t>
  </si>
  <si>
    <t>Technológiai anyagfelhasználás</t>
  </si>
  <si>
    <t xml:space="preserve">       -Ivóvíz kezelés</t>
  </si>
  <si>
    <t xml:space="preserve">       -Szennyvíz tisztítás, komposztálás</t>
  </si>
  <si>
    <t xml:space="preserve">       -Fürdő szolgáltatás</t>
  </si>
  <si>
    <t>Ipari szolgáltatás anyagfelhasználás</t>
  </si>
  <si>
    <t>Építőipar anyagfelhasználás</t>
  </si>
  <si>
    <t>Tárgyieszköz fenntartás anyagfelhasználás</t>
  </si>
  <si>
    <t>Nyomtatványok, szakkönyvek, folyóiratok</t>
  </si>
  <si>
    <t>Anyagfelhasználás összesen</t>
  </si>
  <si>
    <t>VASIVÍZ Vas megyei Víz- és Csatornamű ZRt.</t>
  </si>
  <si>
    <t>Szombathely, Rákóczi F.u.19.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</si>
  <si>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</si>
  <si>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</si>
  <si>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</si>
  <si>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</si>
  <si>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</si>
  <si>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</si>
  <si>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</si>
  <si>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</si>
  <si>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</si>
  <si>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</si>
  <si>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</si>
  <si>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Ivóvíz termelés</t>
  </si>
  <si>
    <t>Tisztított szennyvíz</t>
  </si>
  <si>
    <t>Fürdőlátogatók száma</t>
  </si>
  <si>
    <t>e fő</t>
  </si>
  <si>
    <r>
      <t>e m</t>
    </r>
    <r>
      <rPr>
        <vertAlign val="superscript"/>
        <sz val="12"/>
        <rFont val="Times New Roman CE"/>
        <family val="1"/>
        <charset val="238"/>
      </rPr>
      <t>3</t>
    </r>
  </si>
  <si>
    <t>Alaptevékenységen kívüli egyéb tevékenység</t>
  </si>
  <si>
    <t>Szennyvíz elvezetés (számlázott)*</t>
  </si>
  <si>
    <t>Szép kártya</t>
  </si>
  <si>
    <t xml:space="preserve">     önkormányzati víziközművek építési- szerelési munkák</t>
  </si>
  <si>
    <t xml:space="preserve">     egyéb építőipari munkák</t>
  </si>
  <si>
    <t>Elsődleges tevékenységek összesen</t>
  </si>
  <si>
    <t>Másodlagos tevékenységek összesen</t>
  </si>
  <si>
    <t xml:space="preserve">     villamos energia</t>
  </si>
  <si>
    <t xml:space="preserve">     földgáz</t>
  </si>
  <si>
    <t xml:space="preserve">     üzemanyag</t>
  </si>
  <si>
    <t xml:space="preserve">     idegen fenntartás</t>
  </si>
  <si>
    <t xml:space="preserve">     üzemeltetett eszközök használati díja</t>
  </si>
  <si>
    <t xml:space="preserve">     szennyvíziszapelhelyezés</t>
  </si>
  <si>
    <t xml:space="preserve">     távközlési, postai szolgáltatás</t>
  </si>
  <si>
    <t xml:space="preserve">     egyéb igénybevett szolgáltatás</t>
  </si>
  <si>
    <t xml:space="preserve">     ebből: iparűzési adó</t>
  </si>
  <si>
    <t>Aktivált saját teljesítmények értéke</t>
  </si>
  <si>
    <t xml:space="preserve">Alaptevékenységhez kapcsolódó egyéb szolgáltatás </t>
  </si>
  <si>
    <t xml:space="preserve">               közművezeték adó</t>
  </si>
  <si>
    <t>Fürdőszolgáltatás és kiegészítő tevékenység</t>
  </si>
  <si>
    <t>Idegen fenntartás összesen</t>
  </si>
  <si>
    <t>Szokásos vállalkozási bevétel</t>
  </si>
  <si>
    <t>Szokásos vállalkozási költségek és ráfordítások</t>
  </si>
  <si>
    <t xml:space="preserve"> ebből: csatornabírság</t>
  </si>
  <si>
    <t>Szokásos vállalkozási eredmény</t>
  </si>
  <si>
    <t>Üzemi (üzleti) ráfordítások összesen</t>
  </si>
  <si>
    <t>Önkormányzatoknak átadásra
kerülő beruházások</t>
  </si>
  <si>
    <t>Betegszabadság</t>
  </si>
  <si>
    <t>Végkielégítés</t>
  </si>
  <si>
    <t>Külföldi kiküldetés napidíja</t>
  </si>
  <si>
    <t>Természetbeni juttatás cégtelefon 20%</t>
  </si>
  <si>
    <t xml:space="preserve">     egyéb energia</t>
  </si>
  <si>
    <t xml:space="preserve">     minőség-ellenőrzés</t>
  </si>
  <si>
    <t xml:space="preserve"> </t>
  </si>
  <si>
    <t>Adófizetési kötelezettség</t>
  </si>
  <si>
    <t>Befejezetlen építőipari munkák állomány változása</t>
  </si>
  <si>
    <t xml:space="preserve">  </t>
  </si>
  <si>
    <t>Üzemi (üzleti) tevékenység eredménye</t>
  </si>
  <si>
    <t>Ivóvíz értékesítés*</t>
  </si>
  <si>
    <t>Főkönyv</t>
  </si>
  <si>
    <t>Befejezetlen saját beruházás</t>
  </si>
  <si>
    <t>Mérték- egység</t>
  </si>
  <si>
    <t>*A tény adat a leolvasott mennyiségeket tartalmazza.</t>
  </si>
  <si>
    <t>Befejezetlen építőipari munkák</t>
  </si>
  <si>
    <t>Adózott eredmény</t>
  </si>
  <si>
    <t>Mennyiségi terv értékelése</t>
  </si>
  <si>
    <t>Bruttó termelési értékterv -  és eredmény terv értékelése</t>
  </si>
  <si>
    <t>Bevételi terv értékelése</t>
  </si>
  <si>
    <t>Költség és ráfordítás terv értékelése</t>
  </si>
  <si>
    <t>Anyag és energia felhasználási terv értékelése</t>
  </si>
  <si>
    <t>Tárgyi eszköz  fenntartási terv értékelése</t>
  </si>
  <si>
    <t>Készletgazdálkodási terv értékelése</t>
  </si>
  <si>
    <t>Létszám, bér és kereset terv értékelése</t>
  </si>
  <si>
    <t>Személyi jellegű kifizetések és egyéb béren kívüli juttatások terv értékelése</t>
  </si>
  <si>
    <t>Beruházási terv értékelése</t>
  </si>
  <si>
    <t>Építési terv értékelése</t>
  </si>
  <si>
    <t>1. Mennyiségi terv értékelése</t>
  </si>
  <si>
    <t>2. Bruttó termelési érték terv értékelése</t>
  </si>
  <si>
    <t>Eredmény terv értékelése</t>
  </si>
  <si>
    <t>3. Bevételi terv értékelése</t>
  </si>
  <si>
    <t>4. Költség és ráfordítás terv értékelése</t>
  </si>
  <si>
    <t>5. Anyag- és energia felhasználási terv értékelése</t>
  </si>
  <si>
    <t xml:space="preserve"> ebből: víziközmű vagyonátadás önkormányzatoknak</t>
  </si>
  <si>
    <t>e Ft</t>
  </si>
  <si>
    <t>Saját</t>
  </si>
  <si>
    <t>Idegen</t>
  </si>
  <si>
    <t>Összesen</t>
  </si>
  <si>
    <t>Területi üzemmérnökségek</t>
  </si>
  <si>
    <t>Uszoda és Termálfürdő által végzett fenntartás</t>
  </si>
  <si>
    <t>Saját fenntartás összesen</t>
  </si>
  <si>
    <t>Uszoda és Termálfürdő idegen fenntartás</t>
  </si>
  <si>
    <t>Gépjárművek, munkagépek idegen javítása</t>
  </si>
  <si>
    <t>Informatika, labor, raktár</t>
  </si>
  <si>
    <t xml:space="preserve">Közmű műtárgyak fennt. munkák </t>
  </si>
  <si>
    <t>Fenntartás összesen</t>
  </si>
  <si>
    <t>Sor- szám</t>
  </si>
  <si>
    <t>Raktári készletek nyitó állomány</t>
  </si>
  <si>
    <t>Anyagbeszerzés</t>
  </si>
  <si>
    <t>Egyéb növekedés</t>
  </si>
  <si>
    <t>Felhasználás</t>
  </si>
  <si>
    <t>Értékesítés, egyéb csökkenés</t>
  </si>
  <si>
    <t>Zárókészlet  (01.+02.+03.-04.-05.=06.)</t>
  </si>
  <si>
    <t>Mérték-     egység</t>
  </si>
  <si>
    <t>Korrigált munkajogi állományi létszám</t>
  </si>
  <si>
    <t>Teljes munkaidős összesen</t>
  </si>
  <si>
    <t>fő</t>
  </si>
  <si>
    <t>Nem teljes munkaidős összesen</t>
  </si>
  <si>
    <t>Létszám összesen</t>
  </si>
  <si>
    <t>Bér</t>
  </si>
  <si>
    <t>Teljes munkaidőben foglalkoztatottak bére</t>
  </si>
  <si>
    <t>Részmunkaidőben foglalkoztatottak bére</t>
  </si>
  <si>
    <t>Bértömeg növekmény</t>
  </si>
  <si>
    <t>Bér összesen</t>
  </si>
  <si>
    <t>Cafeteria rendszerbe bevonható juttatások és költségtérítések</t>
  </si>
  <si>
    <t>Étkezési Erzsébet utalvány</t>
  </si>
  <si>
    <t>Kultúra utalvány</t>
  </si>
  <si>
    <t>Sportutalvány</t>
  </si>
  <si>
    <t>Iskolakezdési utalvány</t>
  </si>
  <si>
    <t>Adómentes lakáscélú hiteltámogatás</t>
  </si>
  <si>
    <t>Táppénz hozzájárulás</t>
  </si>
  <si>
    <t>Jubileumi jutalom</t>
  </si>
  <si>
    <t>Természetbeni juttatás SZJA költsége</t>
  </si>
  <si>
    <t>Reprezentáció SZJA költsége</t>
  </si>
  <si>
    <t>Személyi jellegű egyéb kifizetések összesen</t>
  </si>
  <si>
    <t xml:space="preserve">M e g n e v e z é s e k </t>
  </si>
  <si>
    <t>Amortizációból megvalósuló beruházások</t>
  </si>
  <si>
    <t xml:space="preserve">Épületfelújítások </t>
  </si>
  <si>
    <t xml:space="preserve">Műszerek, kisgépek </t>
  </si>
  <si>
    <t xml:space="preserve">100 eFt alatti tárgyi eszköz beszerzés </t>
  </si>
  <si>
    <t xml:space="preserve">Járművek, munkagépek </t>
  </si>
  <si>
    <t>Informatika, távközlés</t>
  </si>
  <si>
    <t>Fedett Uszoda és Termálfürdő</t>
  </si>
  <si>
    <t>Általános tartalék</t>
  </si>
  <si>
    <t>Közműfejlesztési hozzájárulás</t>
  </si>
  <si>
    <t>Mindösszesen</t>
  </si>
  <si>
    <t>Önkormányzati víziközművek építési-szerelési munkák</t>
  </si>
  <si>
    <t>Szombathely Vízszolgáltatási Üzemmérnökség</t>
  </si>
  <si>
    <t>Szombathely-Kőszeg vízellátó rendszer</t>
  </si>
  <si>
    <t xml:space="preserve">Összesen </t>
  </si>
  <si>
    <t>Körmend Vízszolgáltatási Üzemmérnökség</t>
  </si>
  <si>
    <t>Sárvár Vízszolgáltatási Üzemmérnökség</t>
  </si>
  <si>
    <t>Sárvár vízellátó rendszer</t>
  </si>
  <si>
    <t>Szombathely Szennyvíz-szolgáltatási Üzemmérnökség</t>
  </si>
  <si>
    <t>Csepreg szennyvíz rendszer</t>
  </si>
  <si>
    <t>Körmend Szennyvíz-szolgáltatási Üzemmérnökség</t>
  </si>
  <si>
    <t>Sárvár Szennyvíz-szolgáltatási Üzemmérnökség</t>
  </si>
  <si>
    <t>Sárvár szennyvíz rendszer</t>
  </si>
  <si>
    <t>Önkormányzati víziközművek
építési-szerelési munkák összesen:</t>
  </si>
  <si>
    <t>Energia felhasználás</t>
  </si>
  <si>
    <t>Villamos energia</t>
  </si>
  <si>
    <t>Mwh</t>
  </si>
  <si>
    <t xml:space="preserve">     vételezett</t>
  </si>
  <si>
    <t xml:space="preserve">     saját termelésű</t>
  </si>
  <si>
    <t>Biogáz</t>
  </si>
  <si>
    <t>Földgáz</t>
  </si>
  <si>
    <t>Benzin</t>
  </si>
  <si>
    <t>el</t>
  </si>
  <si>
    <t>Gázolaj</t>
  </si>
  <si>
    <t>to</t>
  </si>
  <si>
    <t>Tüzifa</t>
  </si>
  <si>
    <t>Cseppfolyósított gáz</t>
  </si>
  <si>
    <t>em3</t>
  </si>
  <si>
    <t>m3</t>
  </si>
  <si>
    <t>6. Tárgyi eszköz fenntartási terv értékelése</t>
  </si>
  <si>
    <t>7. Készletgazdálkodási terv értékelése</t>
  </si>
  <si>
    <t>8. Létszám, bér és kereset terv értékelése</t>
  </si>
  <si>
    <t>9. Személyi jellegű kifizetések és egyéb béren kívüli juttatások terv értékelése</t>
  </si>
  <si>
    <t xml:space="preserve"> 10. Beruházási terv értékelése</t>
  </si>
  <si>
    <t xml:space="preserve"> 11. Építési terv értékelése</t>
  </si>
  <si>
    <t>kifizetett
összeg</t>
  </si>
  <si>
    <t>leszámlázott
összeg</t>
  </si>
  <si>
    <t>Személyi jellegű ráfordítás összesen                             (06.+07.+08.)</t>
  </si>
  <si>
    <t>Uraiújfalu szennyvíz rendszer</t>
  </si>
  <si>
    <t>Egyéb megrendelésre végzett építőipari munkák
(hálózatfejlesztések, villamos és gépészeti építések)</t>
  </si>
  <si>
    <t>Befejezetlen saját beruházás állomány változása</t>
  </si>
  <si>
    <t xml:space="preserve"> ebből: önkormányzattól kapott támogatás</t>
  </si>
  <si>
    <t>Jánosháza szennyvíz rendszer</t>
  </si>
  <si>
    <t>Répcelak szennyvíz rendszer</t>
  </si>
  <si>
    <t>Bölcsődei, óvodai ellátás, szolgáltatás</t>
  </si>
  <si>
    <t>Kulturális belépő</t>
  </si>
  <si>
    <t xml:space="preserve">    - Uszoda és Termálfürdő</t>
  </si>
  <si>
    <t xml:space="preserve">    - Gondnoki tevékenység</t>
  </si>
  <si>
    <t xml:space="preserve">    - Laboratóriumi tevékenység</t>
  </si>
  <si>
    <t xml:space="preserve">    - Üzemorvosi ellátás</t>
  </si>
  <si>
    <t xml:space="preserve">    - Egyéb anyagfelhasználás</t>
  </si>
  <si>
    <t>Körmend szennyvíz rendszer</t>
  </si>
  <si>
    <t>Csörötnek szennyvíz rendszer</t>
  </si>
  <si>
    <t>Kenyeri szennyvíz rendszer</t>
  </si>
  <si>
    <t>Készpénz 100.000 Ft/év</t>
  </si>
  <si>
    <t>Mobilitás célú lakhatási támogatás</t>
  </si>
  <si>
    <t>Sportrendezvényekre szóló belépő</t>
  </si>
  <si>
    <t xml:space="preserve">               víziközmű vagyonátadás önkormányzatoknak</t>
  </si>
  <si>
    <t>Segéd- és rezsi anyagok</t>
  </si>
  <si>
    <t>Ivánc szennyvíz rendszer</t>
  </si>
  <si>
    <t>Szentpéterfa szennyvíz rendszer</t>
  </si>
  <si>
    <t>Kis értékű víz- és szennyvízbekötések</t>
  </si>
  <si>
    <t xml:space="preserve">     befejezetlen építőipari munkák</t>
  </si>
  <si>
    <t>Munkahelyi anyag</t>
  </si>
  <si>
    <t xml:space="preserve">    - COVID-19 elleni védekezés*</t>
  </si>
  <si>
    <t>Egyéb megrendelésre végzett építőipari munkák összesen:</t>
  </si>
  <si>
    <t>Salköveskút vízellátó rendszer</t>
  </si>
  <si>
    <t>Gersekarát szennyvíz rendszer</t>
  </si>
  <si>
    <t>Csepreg vízellátó rendszer</t>
  </si>
  <si>
    <t>Nádasd szennyvíz rendszer</t>
  </si>
  <si>
    <t>Adózott eredmény Uszoda támogatás nélkül</t>
  </si>
  <si>
    <t>Bevételek összesen Uszoda támogatás nélkül</t>
  </si>
  <si>
    <t>*A létszámadat tartalmazza a nyugdíjas szövetkezettől március 1-jén átvett 22 fő teljes munkaidős munkavállalót.</t>
  </si>
  <si>
    <t>lekötött
összeg**</t>
  </si>
  <si>
    <t>Egyházashetye szennyvíz rendszer</t>
  </si>
  <si>
    <t>Sitke szennyvíz rendszer</t>
  </si>
  <si>
    <t>Kemenessömjén szennyvíz rendszer</t>
  </si>
  <si>
    <t>Mindösszesen VEF nélkül</t>
  </si>
  <si>
    <t>Egyéb bérek*</t>
  </si>
  <si>
    <t>lekötött
összeg</t>
  </si>
  <si>
    <t>Körmend vízellátó rendszer</t>
  </si>
  <si>
    <t>Győrvári vízellátó rendszer</t>
  </si>
  <si>
    <t>Katafa vízellátó rendszer</t>
  </si>
  <si>
    <t>Nemesrempehollós vízellátó rendszer</t>
  </si>
  <si>
    <t>Szentgotthárd vízellátó rendszer</t>
  </si>
  <si>
    <t>Kondorfa vízellátó rendszer</t>
  </si>
  <si>
    <t>Kám vízellátó rendszer</t>
  </si>
  <si>
    <t>Szombathely-Kőszeg regionális rendszer</t>
  </si>
  <si>
    <t>Szentgotthárd szennyvíz rendszer</t>
  </si>
  <si>
    <t>Celldömölk szennyvíz rendszer</t>
  </si>
  <si>
    <t>Nick szennyvíz rendszer</t>
  </si>
  <si>
    <t>Meggyeskovácsi szennyvíz rendszer</t>
  </si>
  <si>
    <t>Vasvár szennyvíz rendszer</t>
  </si>
  <si>
    <t>Őriszentpéter szennyvíz rendszer</t>
  </si>
  <si>
    <t>Nagykölked szennyvíz rendszer</t>
  </si>
  <si>
    <t xml:space="preserve">Felsőcsatár szennyvíz rendszer </t>
  </si>
  <si>
    <t>Ják szennyvíz rendszer</t>
  </si>
  <si>
    <t>Bajánsenye szennyvíz rendszer</t>
  </si>
  <si>
    <t>Alsószölnök szennyvíz rendszer</t>
  </si>
  <si>
    <t>A tábla adatai nem tartalmazzák a befejezetlen építőipari munkák árbevételét.</t>
  </si>
  <si>
    <t xml:space="preserve">     Szennyvíztisztítás (Szentgotthárd, Vát) bérmunka díja</t>
  </si>
  <si>
    <t>*A külön munkaszámon gyűjtött költségeket tartalmazza.</t>
  </si>
  <si>
    <t>*Az egyéb bérek az Igazgatóság és Felügyelő Bizottság valamint a szakmai gyakorlat bértömegét tartalmazzák.</t>
  </si>
  <si>
    <t>1. Vízközmű-használati díj</t>
  </si>
  <si>
    <t>Vízközmű-használati díj összesen</t>
  </si>
  <si>
    <t xml:space="preserve">2. Szennyvízközmű-használati díj </t>
  </si>
  <si>
    <t>Szennyvízközmű-használati díj összesen</t>
  </si>
  <si>
    <t>Üzemvitel által végzett központi fenntartás</t>
  </si>
  <si>
    <t>Üzemvitel által végeztetett idegen fennt.
(vízmérők, szivattyúk, gépek)</t>
  </si>
  <si>
    <t>Index
2022/2021 tény/tény</t>
  </si>
  <si>
    <t>Eltérés       2022-2021
tény-tény</t>
  </si>
  <si>
    <t>Index 
2022/2022 tény/terv</t>
  </si>
  <si>
    <t>Eltérés        2022-2022
tény-terv</t>
  </si>
  <si>
    <t>**2022. márciusban felújítás miatt leállt az ipari víz termelés, ivóvíz értékesítése és felhasználása történt.</t>
  </si>
  <si>
    <t>Ipari víz termelés**</t>
  </si>
  <si>
    <t>Ipari víz értékesítés**</t>
  </si>
  <si>
    <t>Saját ipari víz felhasználás**</t>
  </si>
  <si>
    <t>2022. év</t>
  </si>
  <si>
    <t>Üzemvitel által végzett járműjavítások</t>
  </si>
  <si>
    <t>2022. év
tény *</t>
  </si>
  <si>
    <t>2021. évi
tény</t>
  </si>
  <si>
    <t>2022. évi
terv</t>
  </si>
  <si>
    <t>2022. évi
tény</t>
  </si>
  <si>
    <t>Lekötött tartalék</t>
  </si>
  <si>
    <t>VEF pályázati támogatás</t>
  </si>
  <si>
    <t>Index
2022/2021 tény/tény 
(kifizetett összeg)</t>
  </si>
  <si>
    <t>Index
2022/2022 tény/terv
(kifizetett összeg)</t>
  </si>
  <si>
    <t>2022. évi
terv *</t>
  </si>
  <si>
    <t>* 2022. évre áthúzódó 188 mFt-ot is tartalmazza (94-94 mFt amortizációs forrásból és VEF pályázati támogatásból)</t>
  </si>
  <si>
    <t>Eltérés
2022-2021       tény-tény 
(kifizetett összeg)</t>
  </si>
  <si>
    <t>Eltérés
2022-2022         tény-terv
(kifizetett összeg)</t>
  </si>
  <si>
    <t>Molnaszecsőd vízellátó rendszer</t>
  </si>
  <si>
    <t>Egyházasrádóc szennyvíz rendszer</t>
  </si>
  <si>
    <t>Bögöte szennyvíz rendszer</t>
  </si>
  <si>
    <t>Vasvár vízellátó rendszer</t>
  </si>
  <si>
    <t>Pankasz vízellátó rendszer rendszer</t>
  </si>
  <si>
    <t>Rábahídvég vízellátó rendszer rendszer</t>
  </si>
  <si>
    <t xml:space="preserve">Szalafő vízellátó rendszer </t>
  </si>
  <si>
    <t>Mersevát vízellátó rendszer</t>
  </si>
  <si>
    <t>Gérce vízellátó rendszer</t>
  </si>
  <si>
    <t>Celldömölk vízellátó rendszer</t>
  </si>
  <si>
    <t>Jákfa vízellátó rendszer</t>
  </si>
  <si>
    <t>Répcelak vízellátó rendszer</t>
  </si>
  <si>
    <t>Kenyeri vízellátó rendszer</t>
  </si>
  <si>
    <t>Hegyhátszentjakab szennyvíz rendszer</t>
  </si>
  <si>
    <t>Csehimindszent szennyvíz rendszer</t>
  </si>
  <si>
    <t>Index
2022/2021 tény/tény 
(leszámlázott összeg)</t>
  </si>
  <si>
    <t>Eltérés
2022-2021 tény-tény 
(leszámlázott összeg)</t>
  </si>
  <si>
    <t>2022. évi terv *</t>
  </si>
  <si>
    <t>* 2022 évre a leszámlázott összeghez viszonyítva 342 452 eFt az áthúzódó összeg.</t>
  </si>
  <si>
    <t>** VÁRA 70%</t>
  </si>
  <si>
    <t>VÁRA**</t>
  </si>
  <si>
    <t>VEF***</t>
  </si>
  <si>
    <t>*** VEF 50%</t>
  </si>
  <si>
    <t>*A munkahelyi anyag értékét (689 eFt) a zárókészlet nem tartalmazza.</t>
  </si>
  <si>
    <t>Saját termelésű készletek állomány változása</t>
  </si>
  <si>
    <t xml:space="preserve"> Szombathely, 2023. április 13.</t>
  </si>
  <si>
    <t>ÜZLETI TERV ÉRTÉKELÉSE</t>
  </si>
  <si>
    <t>*Nem tartalmazza a készenléti raktár és a vízmérő raktár összegét.</t>
  </si>
  <si>
    <t>A tábla az előző évi visszavezetett befejezetlen építőipari munka árbevételét tartalmazza.</t>
  </si>
  <si>
    <t>Index
2022/2022 tény/terv 
(leszámlázott összeg)</t>
  </si>
  <si>
    <t>Eltérés
2022-2022 tény-terv 
(leszámlázott összeg)</t>
  </si>
  <si>
    <t>2022. évi
tény*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</si>
</sst>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F_t_-;\-* #,##0\ _F_t_-;_-* &quot;-&quot;\ _F_t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0.0%"/>
    <numFmt numFmtId="166" formatCode="#,##0.0"/>
    <numFmt numFmtId="167" formatCode="#,##0.0000"/>
    <numFmt numFmtId="168" formatCode="#,##0.000"/>
    <numFmt numFmtId="169" formatCode="0.0000"/>
    <numFmt numFmtId="170" formatCode="General&quot;*&quot;"/>
  </numFmts>
  <fonts count="62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sz val="10"/>
      <name val="Times New Roman CE"/>
      <family val="1"/>
      <charset val="238"/>
    </font>
    <font>
      <i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name val="Times New Roman CE"/>
      <charset val="238"/>
    </font>
    <font>
      <b/>
      <sz val="18"/>
      <color indexed="56"/>
      <name val="Cambria"/>
      <family val="2"/>
      <charset val="238"/>
    </font>
    <font>
      <b/>
      <sz val="13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7"/>
      <name val="Times New Roman CE"/>
      <family val="1"/>
      <charset val="238"/>
    </font>
    <font>
      <vertAlign val="superscript"/>
      <sz val="12"/>
      <name val="Times New Roman CE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i/>
      <sz val="12"/>
      <name val="Times New Roman CE"/>
      <charset val="238"/>
    </font>
    <font>
      <i/>
      <sz val="12"/>
      <name val="Times New Roman CE"/>
      <charset val="238"/>
    </font>
    <font>
      <sz val="14"/>
      <name val="Times New Roman CE"/>
      <family val="1"/>
      <charset val="238"/>
    </font>
    <font>
      <b/>
      <sz val="12"/>
      <color indexed="8"/>
      <name val="Times New Roman CE"/>
      <family val="1"/>
      <charset val="238"/>
    </font>
    <font>
      <b/>
      <sz val="12"/>
      <name val="Times New Roman"/>
      <family val="1"/>
      <charset val="238"/>
    </font>
    <font>
      <sz val="13"/>
      <color indexed="10"/>
      <name val="Arial CE"/>
      <charset val="238"/>
    </font>
    <font>
      <sz val="12"/>
      <name val="Arial CE"/>
      <charset val="238"/>
    </font>
    <font>
      <b/>
      <sz val="12"/>
      <name val="Times New Roman"/>
      <family val="1"/>
    </font>
    <font>
      <b/>
      <sz val="13"/>
      <name val="Times New Roman"/>
      <family val="1"/>
    </font>
    <font>
      <sz val="14"/>
      <name val="Arial CE"/>
      <charset val="238"/>
    </font>
    <font>
      <sz val="13"/>
      <name val="Times New Roman CE"/>
      <family val="1"/>
      <charset val="238"/>
    </font>
    <font>
      <b/>
      <sz val="15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b/>
      <sz val="14"/>
      <name val="Times New Roman CE"/>
      <charset val="238"/>
    </font>
    <font>
      <sz val="10"/>
      <color rgb="FFFF0000"/>
      <name val="Times New Roman CE"/>
      <charset val="238"/>
    </font>
    <font>
      <b/>
      <sz val="12"/>
      <color rgb="FFFF0000"/>
      <name val="Times New Roman CE"/>
      <family val="1"/>
      <charset val="238"/>
    </font>
    <font>
      <sz val="12"/>
      <color rgb="FFFF0000"/>
      <name val="Times New Roman CE"/>
      <charset val="238"/>
    </font>
    <font>
      <b/>
      <i/>
      <sz val="12"/>
      <color rgb="FFFF0000"/>
      <name val="Times New Roman CE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1"/>
      <name val="Times New Roman CE"/>
      <charset val="238"/>
    </font>
    <font>
      <b/>
      <sz val="12"/>
      <color rgb="FFFF0000"/>
      <name val="Times New Roman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3" tint="0.59996337778862885"/>
        <bgColor indexed="64"/>
      </patternFill>
    </fill>
    <fill>
      <patternFill patternType="lightUp">
        <bgColor indexed="9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5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7" borderId="1" applyNumberFormat="0" applyAlignment="0" applyProtection="0"/>
    <xf numFmtId="0" fontId="14" fillId="0" borderId="0" applyNumberForma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21" borderId="2" applyNumberFormat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19" fillId="22" borderId="7" applyNumberFormat="0" applyFont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30" fillId="4" borderId="0" applyNumberFormat="0" applyBorder="0" applyAlignment="0" applyProtection="0"/>
    <xf numFmtId="0" fontId="31" fillId="20" borderId="8" applyNumberFormat="0" applyAlignment="0" applyProtection="0"/>
    <xf numFmtId="0" fontId="3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9" applyNumberFormat="0" applyFill="0" applyAlignment="0" applyProtection="0"/>
    <xf numFmtId="0" fontId="34" fillId="3" borderId="0" applyNumberFormat="0" applyBorder="0" applyAlignment="0" applyProtection="0"/>
    <xf numFmtId="0" fontId="35" fillId="23" borderId="0" applyNumberFormat="0" applyBorder="0" applyAlignment="0" applyProtection="0"/>
    <xf numFmtId="0" fontId="36" fillId="20" borderId="1" applyNumberFormat="0" applyAlignment="0" applyProtection="0"/>
    <xf numFmtId="9" fontId="3" fillId="0" borderId="0" applyFont="0" applyFill="0" applyBorder="0" applyAlignment="0" applyProtection="0"/>
    <xf numFmtId="3" fontId="9" fillId="0" borderId="0"/>
    <xf numFmtId="3" fontId="9" fillId="24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19" fillId="0" borderId="0"/>
    <xf numFmtId="0" fontId="19" fillId="0" borderId="0"/>
  </cellStyleXfs>
  <cellXfs count="738">
    <xf numFmtId="0" fontId="0" fillId="0" borderId="0" xfId="0"/>
    <xf numFmtId="0" fontId="9" fillId="0" borderId="0" xfId="0" applyFont="1" applyFill="1"/>
    <xf numFmtId="3" fontId="9" fillId="0" borderId="0" xfId="40" applyNumberFormat="1" applyFont="1" applyFill="1"/>
    <xf numFmtId="3" fontId="5" fillId="0" borderId="10" xfId="41" applyNumberFormat="1" applyFont="1" applyFill="1" applyBorder="1" applyAlignment="1">
      <alignment vertical="center"/>
    </xf>
    <xf numFmtId="3" fontId="5" fillId="0" borderId="10" xfId="41" applyNumberFormat="1" applyFont="1" applyFill="1" applyBorder="1"/>
    <xf numFmtId="0" fontId="0" fillId="0" borderId="0" xfId="0" applyFill="1"/>
    <xf numFmtId="0" fontId="0" fillId="0" borderId="0" xfId="0" applyFill="1" applyAlignment="1">
      <alignment vertical="center"/>
    </xf>
    <xf numFmtId="3" fontId="0" fillId="0" borderId="0" xfId="0" applyNumberFormat="1" applyFill="1" applyAlignment="1">
      <alignment vertical="center"/>
    </xf>
    <xf numFmtId="0" fontId="0" fillId="0" borderId="0" xfId="0" applyFill="1" applyAlignment="1"/>
    <xf numFmtId="0" fontId="10" fillId="0" borderId="0" xfId="0" applyFont="1" applyFill="1"/>
    <xf numFmtId="0" fontId="7" fillId="0" borderId="0" xfId="0" applyFont="1" applyFill="1"/>
    <xf numFmtId="0" fontId="5" fillId="0" borderId="0" xfId="42" applyFont="1" applyFill="1"/>
    <xf numFmtId="0" fontId="7" fillId="0" borderId="0" xfId="0" applyFont="1" applyFill="1" applyAlignment="1">
      <alignment vertical="center"/>
    </xf>
    <xf numFmtId="4" fontId="0" fillId="0" borderId="0" xfId="0" applyNumberForma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0" fontId="12" fillId="0" borderId="0" xfId="0" applyFont="1" applyBorder="1"/>
    <xf numFmtId="3" fontId="5" fillId="0" borderId="0" xfId="41" applyNumberFormat="1" applyFont="1"/>
    <xf numFmtId="0" fontId="0" fillId="0" borderId="0" xfId="0" applyAlignment="1"/>
    <xf numFmtId="0" fontId="0" fillId="0" borderId="0" xfId="0" applyBorder="1"/>
    <xf numFmtId="0" fontId="5" fillId="0" borderId="0" xfId="42" applyFont="1"/>
    <xf numFmtId="0" fontId="10" fillId="0" borderId="0" xfId="0" applyFont="1"/>
    <xf numFmtId="0" fontId="9" fillId="0" borderId="0" xfId="0" applyFont="1"/>
    <xf numFmtId="0" fontId="7" fillId="0" borderId="0" xfId="42" applyFont="1"/>
    <xf numFmtId="3" fontId="5" fillId="0" borderId="10" xfId="42" applyNumberFormat="1" applyFont="1" applyFill="1" applyBorder="1"/>
    <xf numFmtId="0" fontId="5" fillId="0" borderId="0" xfId="0" applyFont="1"/>
    <xf numFmtId="0" fontId="9" fillId="0" borderId="0" xfId="42" applyFont="1"/>
    <xf numFmtId="0" fontId="5" fillId="0" borderId="0" xfId="42" applyFont="1" applyAlignment="1">
      <alignment horizontal="left"/>
    </xf>
    <xf numFmtId="0" fontId="7" fillId="0" borderId="0" xfId="42" applyFont="1" applyAlignment="1">
      <alignment horizontal="centerContinuous"/>
    </xf>
    <xf numFmtId="0" fontId="5" fillId="0" borderId="0" xfId="42" applyFont="1" applyAlignment="1">
      <alignment horizontal="centerContinuous"/>
    </xf>
    <xf numFmtId="0" fontId="5" fillId="0" borderId="0" xfId="42" applyFont="1" applyAlignment="1">
      <alignment horizontal="center"/>
    </xf>
    <xf numFmtId="0" fontId="7" fillId="0" borderId="0" xfId="42" applyFont="1" applyAlignment="1">
      <alignment horizontal="center"/>
    </xf>
    <xf numFmtId="0" fontId="5" fillId="0" borderId="0" xfId="42" applyFont="1" applyAlignment="1">
      <alignment horizontal="right"/>
    </xf>
    <xf numFmtId="3" fontId="8" fillId="0" borderId="0" xfId="42" applyNumberFormat="1" applyFont="1" applyFill="1" applyAlignment="1">
      <alignment horizontal="left"/>
    </xf>
    <xf numFmtId="3" fontId="5" fillId="0" borderId="0" xfId="42" applyNumberFormat="1" applyFont="1" applyFill="1"/>
    <xf numFmtId="0" fontId="5" fillId="0" borderId="0" xfId="0" applyFont="1" applyFill="1"/>
    <xf numFmtId="0" fontId="16" fillId="0" borderId="0" xfId="0" applyFont="1" applyFill="1" applyAlignment="1"/>
    <xf numFmtId="3" fontId="5" fillId="0" borderId="13" xfId="42" applyNumberFormat="1" applyFont="1" applyFill="1" applyBorder="1"/>
    <xf numFmtId="3" fontId="5" fillId="0" borderId="10" xfId="42" applyNumberFormat="1" applyFont="1" applyFill="1" applyBorder="1" applyAlignment="1">
      <alignment horizontal="center"/>
    </xf>
    <xf numFmtId="3" fontId="5" fillId="0" borderId="10" xfId="0" applyNumberFormat="1" applyFont="1" applyFill="1" applyBorder="1"/>
    <xf numFmtId="3" fontId="5" fillId="0" borderId="19" xfId="42" applyNumberFormat="1" applyFont="1" applyFill="1" applyBorder="1"/>
    <xf numFmtId="3" fontId="5" fillId="0" borderId="20" xfId="42" applyNumberFormat="1" applyFont="1" applyFill="1" applyBorder="1" applyAlignment="1">
      <alignment horizontal="center"/>
    </xf>
    <xf numFmtId="3" fontId="5" fillId="0" borderId="20" xfId="0" applyNumberFormat="1" applyFont="1" applyFill="1" applyBorder="1"/>
    <xf numFmtId="0" fontId="5" fillId="0" borderId="0" xfId="0" applyFont="1" applyFill="1" applyBorder="1"/>
    <xf numFmtId="165" fontId="3" fillId="0" borderId="0" xfId="47" applyNumberFormat="1" applyFill="1"/>
    <xf numFmtId="0" fontId="7" fillId="0" borderId="0" xfId="42" applyFont="1" applyFill="1"/>
    <xf numFmtId="0" fontId="5" fillId="0" borderId="0" xfId="42" applyFont="1" applyFill="1" applyAlignment="1"/>
    <xf numFmtId="0" fontId="7" fillId="0" borderId="0" xfId="42" applyFont="1" applyFill="1" applyBorder="1"/>
    <xf numFmtId="0" fontId="5" fillId="0" borderId="0" xfId="42" applyFont="1" applyFill="1" applyBorder="1"/>
    <xf numFmtId="0" fontId="9" fillId="0" borderId="13" xfId="41" applyFont="1" applyFill="1" applyBorder="1" applyAlignment="1">
      <alignment vertical="center" wrapText="1"/>
    </xf>
    <xf numFmtId="3" fontId="9" fillId="0" borderId="10" xfId="41" applyNumberFormat="1" applyFont="1" applyFill="1" applyBorder="1"/>
    <xf numFmtId="4" fontId="37" fillId="0" borderId="0" xfId="0" applyNumberFormat="1" applyFont="1" applyFill="1" applyBorder="1" applyAlignment="1">
      <alignment vertical="center"/>
    </xf>
    <xf numFmtId="0" fontId="12" fillId="0" borderId="0" xfId="0" applyFont="1" applyFill="1" applyBorder="1"/>
    <xf numFmtId="0" fontId="38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3" fontId="11" fillId="0" borderId="0" xfId="40" applyNumberFormat="1" applyFont="1" applyFill="1" applyBorder="1" applyAlignment="1">
      <alignment vertical="center"/>
    </xf>
    <xf numFmtId="3" fontId="9" fillId="0" borderId="0" xfId="40" applyNumberFormat="1" applyFont="1" applyFill="1" applyBorder="1"/>
    <xf numFmtId="0" fontId="9" fillId="0" borderId="0" xfId="0" applyFont="1" applyFill="1" applyAlignment="1">
      <alignment horizontal="right"/>
    </xf>
    <xf numFmtId="3" fontId="9" fillId="0" borderId="0" xfId="40" applyNumberFormat="1" applyFont="1" applyFill="1" applyBorder="1" applyAlignment="1">
      <alignment horizontal="right"/>
    </xf>
    <xf numFmtId="3" fontId="5" fillId="0" borderId="11" xfId="41" applyNumberFormat="1" applyFont="1" applyFill="1" applyBorder="1" applyAlignment="1">
      <alignment vertical="center" wrapText="1"/>
    </xf>
    <xf numFmtId="3" fontId="0" fillId="0" borderId="0" xfId="0" applyNumberFormat="1" applyFill="1"/>
    <xf numFmtId="3" fontId="0" fillId="0" borderId="0" xfId="0" applyNumberFormat="1"/>
    <xf numFmtId="0" fontId="6" fillId="0" borderId="0" xfId="42" applyFont="1" applyFill="1" applyBorder="1" applyAlignment="1">
      <alignment horizontal="center"/>
    </xf>
    <xf numFmtId="3" fontId="6" fillId="0" borderId="0" xfId="42" applyNumberFormat="1" applyFont="1" applyFill="1" applyBorder="1" applyAlignment="1">
      <alignment horizontal="center"/>
    </xf>
    <xf numFmtId="3" fontId="9" fillId="0" borderId="0" xfId="0" applyNumberFormat="1" applyFont="1" applyFill="1" applyBorder="1"/>
    <xf numFmtId="3" fontId="7" fillId="0" borderId="0" xfId="42" applyNumberFormat="1" applyFont="1" applyFill="1" applyAlignment="1">
      <alignment horizontal="center" vertical="center"/>
    </xf>
    <xf numFmtId="0" fontId="7" fillId="0" borderId="0" xfId="42" applyFont="1" applyFill="1" applyAlignment="1">
      <alignment horizontal="center" vertical="center"/>
    </xf>
    <xf numFmtId="165" fontId="5" fillId="0" borderId="0" xfId="47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3" fontId="8" fillId="0" borderId="10" xfId="41" applyNumberFormat="1" applyFont="1" applyFill="1" applyBorder="1" applyAlignment="1">
      <alignment horizontal="right" vertical="center"/>
    </xf>
    <xf numFmtId="0" fontId="5" fillId="0" borderId="12" xfId="0" applyFont="1" applyFill="1" applyBorder="1"/>
    <xf numFmtId="3" fontId="5" fillId="0" borderId="17" xfId="0" applyNumberFormat="1" applyFont="1" applyFill="1" applyBorder="1"/>
    <xf numFmtId="3" fontId="8" fillId="0" borderId="15" xfId="0" applyNumberFormat="1" applyFont="1" applyFill="1" applyBorder="1"/>
    <xf numFmtId="0" fontId="0" fillId="0" borderId="0" xfId="0" applyFill="1" applyBorder="1"/>
    <xf numFmtId="3" fontId="5" fillId="0" borderId="10" xfId="41" applyNumberFormat="1" applyFont="1" applyFill="1" applyBorder="1" applyAlignment="1">
      <alignment vertical="center" wrapText="1"/>
    </xf>
    <xf numFmtId="3" fontId="8" fillId="0" borderId="15" xfId="41" applyNumberFormat="1" applyFont="1" applyFill="1" applyBorder="1" applyAlignment="1">
      <alignment vertical="center" wrapText="1"/>
    </xf>
    <xf numFmtId="3" fontId="10" fillId="0" borderId="17" xfId="0" applyNumberFormat="1" applyFont="1" applyFill="1" applyBorder="1"/>
    <xf numFmtId="0" fontId="40" fillId="0" borderId="14" xfId="0" applyFont="1" applyFill="1" applyBorder="1"/>
    <xf numFmtId="3" fontId="40" fillId="0" borderId="15" xfId="0" applyNumberFormat="1" applyFont="1" applyFill="1" applyBorder="1"/>
    <xf numFmtId="3" fontId="7" fillId="0" borderId="0" xfId="42" applyNumberFormat="1" applyFont="1" applyFill="1" applyAlignment="1">
      <alignment horizontal="centerContinuous"/>
    </xf>
    <xf numFmtId="3" fontId="5" fillId="0" borderId="0" xfId="42" applyNumberFormat="1" applyFont="1" applyFill="1" applyAlignment="1">
      <alignment horizontal="centerContinuous"/>
    </xf>
    <xf numFmtId="165" fontId="5" fillId="0" borderId="0" xfId="47" applyNumberFormat="1" applyFont="1" applyFill="1"/>
    <xf numFmtId="3" fontId="5" fillId="0" borderId="0" xfId="42" applyNumberFormat="1" applyFont="1" applyFill="1" applyBorder="1"/>
    <xf numFmtId="0" fontId="9" fillId="0" borderId="0" xfId="42" applyFont="1" applyFill="1"/>
    <xf numFmtId="3" fontId="5" fillId="0" borderId="0" xfId="42" applyNumberFormat="1" applyFont="1" applyFill="1" applyAlignment="1">
      <alignment horizontal="center"/>
    </xf>
    <xf numFmtId="0" fontId="6" fillId="0" borderId="0" xfId="42" applyFont="1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3" fontId="0" fillId="0" borderId="10" xfId="41" applyNumberFormat="1" applyFont="1" applyFill="1" applyBorder="1" applyAlignment="1">
      <alignment vertical="center"/>
    </xf>
    <xf numFmtId="3" fontId="0" fillId="0" borderId="10" xfId="0" applyNumberFormat="1" applyFont="1" applyFill="1" applyBorder="1"/>
    <xf numFmtId="0" fontId="5" fillId="0" borderId="0" xfId="0" applyFont="1" applyBorder="1"/>
    <xf numFmtId="0" fontId="5" fillId="0" borderId="0" xfId="0" applyFont="1" applyAlignment="1">
      <alignment vertical="top"/>
    </xf>
    <xf numFmtId="3" fontId="0" fillId="0" borderId="11" xfId="0" applyNumberFormat="1" applyFont="1" applyFill="1" applyBorder="1"/>
    <xf numFmtId="3" fontId="4" fillId="0" borderId="0" xfId="0" applyNumberFormat="1" applyFont="1" applyFill="1" applyBorder="1"/>
    <xf numFmtId="0" fontId="41" fillId="0" borderId="0" xfId="0" applyFont="1" applyFill="1"/>
    <xf numFmtId="0" fontId="40" fillId="0" borderId="0" xfId="0" applyFont="1" applyFill="1"/>
    <xf numFmtId="0" fontId="39" fillId="0" borderId="0" xfId="0" applyFont="1" applyFill="1"/>
    <xf numFmtId="3" fontId="7" fillId="0" borderId="15" xfId="27" applyNumberFormat="1" applyFont="1" applyFill="1" applyBorder="1" applyAlignment="1" applyProtection="1">
      <alignment vertical="center"/>
      <protection locked="0"/>
    </xf>
    <xf numFmtId="3" fontId="7" fillId="0" borderId="15" xfId="42" applyNumberFormat="1" applyFont="1" applyFill="1" applyBorder="1" applyAlignment="1">
      <alignment horizontal="center" vertical="center"/>
    </xf>
    <xf numFmtId="3" fontId="7" fillId="0" borderId="14" xfId="42" applyNumberFormat="1" applyFont="1" applyFill="1" applyBorder="1" applyAlignment="1">
      <alignment vertical="center"/>
    </xf>
    <xf numFmtId="3" fontId="5" fillId="0" borderId="17" xfId="42" applyNumberFormat="1" applyFont="1" applyFill="1" applyBorder="1"/>
    <xf numFmtId="3" fontId="5" fillId="0" borderId="17" xfId="42" applyNumberFormat="1" applyFont="1" applyFill="1" applyBorder="1" applyAlignment="1">
      <alignment horizontal="center"/>
    </xf>
    <xf numFmtId="3" fontId="5" fillId="0" borderId="12" xfId="42" applyNumberFormat="1" applyFont="1" applyFill="1" applyBorder="1"/>
    <xf numFmtId="3" fontId="5" fillId="0" borderId="21" xfId="42" applyNumberFormat="1" applyFont="1" applyFill="1" applyBorder="1" applyAlignment="1">
      <alignment vertical="center"/>
    </xf>
    <xf numFmtId="3" fontId="6" fillId="0" borderId="0" xfId="42" applyNumberFormat="1" applyFont="1" applyAlignment="1">
      <alignment horizontal="center"/>
    </xf>
    <xf numFmtId="3" fontId="10" fillId="0" borderId="0" xfId="0" applyNumberFormat="1" applyFont="1"/>
    <xf numFmtId="0" fontId="13" fillId="0" borderId="0" xfId="0" applyFont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5" fillId="0" borderId="13" xfId="41" applyFont="1" applyFill="1" applyBorder="1" applyAlignment="1">
      <alignment vertical="center" wrapText="1"/>
    </xf>
    <xf numFmtId="3" fontId="6" fillId="0" borderId="0" xfId="42" applyNumberFormat="1" applyFont="1" applyAlignment="1">
      <alignment horizontal="center"/>
    </xf>
    <xf numFmtId="3" fontId="6" fillId="0" borderId="0" xfId="42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10" fillId="0" borderId="0" xfId="0" applyNumberFormat="1" applyFont="1" applyFill="1" applyBorder="1"/>
    <xf numFmtId="3" fontId="8" fillId="0" borderId="0" xfId="41" applyNumberFormat="1" applyFont="1" applyFill="1" applyBorder="1" applyAlignment="1">
      <alignment vertical="center" wrapText="1"/>
    </xf>
    <xf numFmtId="3" fontId="8" fillId="0" borderId="0" xfId="0" applyNumberFormat="1" applyFont="1" applyFill="1" applyBorder="1"/>
    <xf numFmtId="3" fontId="9" fillId="0" borderId="0" xfId="0" applyNumberFormat="1" applyFont="1"/>
    <xf numFmtId="0" fontId="10" fillId="0" borderId="0" xfId="0" applyFont="1" applyFill="1" applyBorder="1"/>
    <xf numFmtId="3" fontId="5" fillId="0" borderId="10" xfId="42" applyNumberFormat="1" applyFont="1" applyFill="1" applyBorder="1" applyAlignment="1">
      <alignment horizontal="right"/>
    </xf>
    <xf numFmtId="165" fontId="5" fillId="0" borderId="11" xfId="47" applyNumberFormat="1" applyFont="1" applyFill="1" applyBorder="1"/>
    <xf numFmtId="165" fontId="5" fillId="0" borderId="10" xfId="47" applyNumberFormat="1" applyFont="1" applyFill="1" applyBorder="1"/>
    <xf numFmtId="3" fontId="5" fillId="0" borderId="13" xfId="42" applyNumberFormat="1" applyFont="1" applyFill="1" applyBorder="1" applyAlignment="1"/>
    <xf numFmtId="165" fontId="5" fillId="0" borderId="20" xfId="47" applyNumberFormat="1" applyFont="1" applyFill="1" applyBorder="1"/>
    <xf numFmtId="165" fontId="5" fillId="0" borderId="28" xfId="47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right"/>
    </xf>
    <xf numFmtId="165" fontId="9" fillId="0" borderId="10" xfId="47" applyNumberFormat="1" applyFont="1" applyFill="1" applyBorder="1"/>
    <xf numFmtId="165" fontId="5" fillId="0" borderId="10" xfId="42" applyNumberFormat="1" applyFont="1" applyFill="1" applyBorder="1"/>
    <xf numFmtId="165" fontId="5" fillId="0" borderId="17" xfId="42" applyNumberFormat="1" applyFont="1" applyFill="1" applyBorder="1"/>
    <xf numFmtId="165" fontId="7" fillId="0" borderId="15" xfId="27" applyNumberFormat="1" applyFont="1" applyFill="1" applyBorder="1" applyAlignment="1" applyProtection="1">
      <alignment vertical="center"/>
      <protection locked="0"/>
    </xf>
    <xf numFmtId="165" fontId="13" fillId="0" borderId="0" xfId="47" applyNumberFormat="1" applyFont="1" applyFill="1" applyAlignment="1">
      <alignment horizontal="right" vertical="center"/>
    </xf>
    <xf numFmtId="165" fontId="5" fillId="0" borderId="11" xfId="47" applyNumberFormat="1" applyFont="1" applyFill="1" applyBorder="1" applyAlignment="1">
      <alignment vertical="center"/>
    </xf>
    <xf numFmtId="165" fontId="5" fillId="0" borderId="10" xfId="47" applyNumberFormat="1" applyFont="1" applyFill="1" applyBorder="1" applyAlignment="1">
      <alignment vertical="center"/>
    </xf>
    <xf numFmtId="3" fontId="0" fillId="0" borderId="11" xfId="41" applyNumberFormat="1" applyFont="1" applyFill="1" applyBorder="1" applyAlignment="1">
      <alignment vertical="center"/>
    </xf>
    <xf numFmtId="3" fontId="7" fillId="0" borderId="35" xfId="42" applyNumberFormat="1" applyFont="1" applyFill="1" applyBorder="1" applyAlignment="1">
      <alignment horizontal="center" vertical="center"/>
    </xf>
    <xf numFmtId="3" fontId="8" fillId="0" borderId="0" xfId="52" applyNumberFormat="1" applyFont="1" applyAlignment="1">
      <alignment horizontal="left"/>
    </xf>
    <xf numFmtId="3" fontId="7" fillId="0" borderId="0" xfId="52" applyNumberFormat="1" applyFont="1" applyBorder="1" applyAlignment="1">
      <alignment vertical="center"/>
    </xf>
    <xf numFmtId="3" fontId="7" fillId="0" borderId="0" xfId="52" applyNumberFormat="1" applyFont="1" applyFill="1" applyBorder="1" applyAlignment="1">
      <alignment vertical="center"/>
    </xf>
    <xf numFmtId="3" fontId="5" fillId="0" borderId="0" xfId="52" applyNumberFormat="1" applyFont="1"/>
    <xf numFmtId="3" fontId="5" fillId="0" borderId="0" xfId="52" applyNumberFormat="1" applyFont="1" applyAlignment="1"/>
    <xf numFmtId="3" fontId="16" fillId="0" borderId="0" xfId="52" applyNumberFormat="1" applyFont="1" applyBorder="1" applyAlignment="1">
      <alignment horizontal="center" vertical="center"/>
    </xf>
    <xf numFmtId="0" fontId="16" fillId="0" borderId="0" xfId="52" applyFont="1" applyBorder="1" applyAlignment="1">
      <alignment horizontal="center" vertical="center"/>
    </xf>
    <xf numFmtId="3" fontId="10" fillId="0" borderId="0" xfId="52" applyNumberFormat="1" applyFont="1" applyBorder="1" applyAlignment="1">
      <alignment vertical="center" wrapText="1"/>
    </xf>
    <xf numFmtId="3" fontId="10" fillId="0" borderId="0" xfId="52" applyNumberFormat="1" applyFont="1" applyBorder="1" applyAlignment="1"/>
    <xf numFmtId="3" fontId="5" fillId="0" borderId="0" xfId="26" applyNumberFormat="1" applyFont="1" applyAlignment="1">
      <alignment horizontal="right"/>
    </xf>
    <xf numFmtId="0" fontId="5" fillId="0" borderId="16" xfId="52" applyFont="1" applyBorder="1" applyAlignment="1">
      <alignment vertical="center"/>
    </xf>
    <xf numFmtId="3" fontId="5" fillId="0" borderId="11" xfId="52" applyNumberFormat="1" applyFont="1" applyFill="1" applyBorder="1" applyAlignment="1">
      <alignment vertical="center"/>
    </xf>
    <xf numFmtId="165" fontId="5" fillId="0" borderId="11" xfId="47" applyNumberFormat="1" applyFont="1" applyBorder="1" applyAlignment="1">
      <alignment vertical="center"/>
    </xf>
    <xf numFmtId="3" fontId="5" fillId="0" borderId="11" xfId="52" applyNumberFormat="1" applyFont="1" applyBorder="1" applyAlignment="1">
      <alignment vertical="center"/>
    </xf>
    <xf numFmtId="3" fontId="5" fillId="0" borderId="13" xfId="52" applyNumberFormat="1" applyFont="1" applyBorder="1" applyAlignment="1">
      <alignment vertical="center" wrapText="1"/>
    </xf>
    <xf numFmtId="3" fontId="5" fillId="0" borderId="10" xfId="52" applyNumberFormat="1" applyFont="1" applyBorder="1" applyAlignment="1">
      <alignment vertical="center"/>
    </xf>
    <xf numFmtId="3" fontId="7" fillId="0" borderId="0" xfId="52" applyNumberFormat="1" applyFont="1" applyAlignment="1">
      <alignment vertical="center"/>
    </xf>
    <xf numFmtId="3" fontId="5" fillId="0" borderId="10" xfId="52" applyNumberFormat="1" applyFont="1" applyFill="1" applyBorder="1" applyAlignment="1">
      <alignment vertical="center"/>
    </xf>
    <xf numFmtId="0" fontId="7" fillId="0" borderId="14" xfId="52" applyFont="1" applyBorder="1" applyAlignment="1">
      <alignment vertical="center"/>
    </xf>
    <xf numFmtId="3" fontId="7" fillId="0" borderId="15" xfId="52" applyNumberFormat="1" applyFont="1" applyFill="1" applyBorder="1" applyAlignment="1">
      <alignment vertical="center"/>
    </xf>
    <xf numFmtId="165" fontId="7" fillId="0" borderId="15" xfId="47" applyNumberFormat="1" applyFont="1" applyBorder="1" applyAlignment="1">
      <alignment vertical="center"/>
    </xf>
    <xf numFmtId="3" fontId="7" fillId="0" borderId="15" xfId="52" applyNumberFormat="1" applyFont="1" applyBorder="1" applyAlignment="1">
      <alignment vertical="center"/>
    </xf>
    <xf numFmtId="3" fontId="5" fillId="0" borderId="13" xfId="52" applyNumberFormat="1" applyFont="1" applyFill="1" applyBorder="1" applyAlignment="1">
      <alignment vertical="center" wrapText="1"/>
    </xf>
    <xf numFmtId="3" fontId="7" fillId="0" borderId="14" xfId="52" applyNumberFormat="1" applyFont="1" applyBorder="1" applyAlignment="1">
      <alignment vertical="center" wrapText="1"/>
    </xf>
    <xf numFmtId="3" fontId="10" fillId="0" borderId="0" xfId="52" applyNumberFormat="1" applyFont="1" applyAlignment="1">
      <alignment vertical="center"/>
    </xf>
    <xf numFmtId="3" fontId="5" fillId="0" borderId="0" xfId="52" applyNumberFormat="1" applyFont="1" applyBorder="1" applyAlignment="1"/>
    <xf numFmtId="3" fontId="5" fillId="0" borderId="0" xfId="52" applyNumberFormat="1" applyFont="1" applyBorder="1" applyAlignment="1">
      <alignment wrapText="1"/>
    </xf>
    <xf numFmtId="3" fontId="5" fillId="0" borderId="0" xfId="52" applyNumberFormat="1" applyFont="1" applyBorder="1"/>
    <xf numFmtId="3" fontId="10" fillId="0" borderId="0" xfId="52" applyNumberFormat="1" applyFont="1" applyBorder="1"/>
    <xf numFmtId="3" fontId="5" fillId="0" borderId="0" xfId="52" applyNumberFormat="1" applyFont="1" applyBorder="1" applyAlignment="1">
      <alignment vertical="center" wrapText="1"/>
    </xf>
    <xf numFmtId="3" fontId="5" fillId="0" borderId="0" xfId="52" applyNumberFormat="1" applyFont="1" applyBorder="1" applyAlignment="1">
      <alignment horizontal="left" wrapText="1"/>
    </xf>
    <xf numFmtId="3" fontId="5" fillId="0" borderId="0" xfId="42" applyNumberFormat="1" applyFont="1" applyAlignment="1">
      <alignment horizontal="centerContinuous"/>
    </xf>
    <xf numFmtId="3" fontId="5" fillId="0" borderId="0" xfId="42" applyNumberFormat="1" applyFont="1"/>
    <xf numFmtId="3" fontId="42" fillId="0" borderId="0" xfId="42" applyNumberFormat="1" applyFont="1" applyAlignment="1"/>
    <xf numFmtId="3" fontId="5" fillId="0" borderId="0" xfId="42" applyNumberFormat="1" applyFont="1" applyAlignment="1"/>
    <xf numFmtId="3" fontId="7" fillId="0" borderId="0" xfId="42" applyNumberFormat="1" applyFont="1" applyAlignment="1">
      <alignment horizontal="centerContinuous"/>
    </xf>
    <xf numFmtId="3" fontId="7" fillId="0" borderId="24" xfId="42" applyNumberFormat="1" applyFont="1" applyBorder="1" applyAlignment="1">
      <alignment horizontal="center" vertical="center"/>
    </xf>
    <xf numFmtId="3" fontId="7" fillId="0" borderId="25" xfId="42" applyNumberFormat="1" applyFont="1" applyBorder="1" applyAlignment="1">
      <alignment vertical="center"/>
    </xf>
    <xf numFmtId="3" fontId="7" fillId="0" borderId="25" xfId="42" applyNumberFormat="1" applyFont="1" applyBorder="1" applyAlignment="1">
      <alignment horizontal="right" vertical="center" wrapText="1"/>
    </xf>
    <xf numFmtId="3" fontId="7" fillId="0" borderId="0" xfId="42" applyNumberFormat="1" applyFont="1" applyAlignment="1">
      <alignment vertical="center"/>
    </xf>
    <xf numFmtId="3" fontId="5" fillId="0" borderId="16" xfId="42" applyNumberFormat="1" applyFont="1" applyBorder="1" applyAlignment="1">
      <alignment horizontal="center"/>
    </xf>
    <xf numFmtId="3" fontId="5" fillId="0" borderId="11" xfId="42" applyNumberFormat="1" applyFont="1" applyBorder="1"/>
    <xf numFmtId="3" fontId="5" fillId="0" borderId="11" xfId="47" applyNumberFormat="1" applyFont="1" applyFill="1" applyBorder="1"/>
    <xf numFmtId="3" fontId="5" fillId="0" borderId="13" xfId="42" applyNumberFormat="1" applyFont="1" applyBorder="1" applyAlignment="1">
      <alignment horizontal="center"/>
    </xf>
    <xf numFmtId="3" fontId="5" fillId="0" borderId="12" xfId="42" applyNumberFormat="1" applyFont="1" applyBorder="1" applyAlignment="1">
      <alignment horizontal="center"/>
    </xf>
    <xf numFmtId="3" fontId="7" fillId="0" borderId="14" xfId="42" applyNumberFormat="1" applyFont="1" applyBorder="1" applyAlignment="1">
      <alignment horizontal="center" vertical="center"/>
    </xf>
    <xf numFmtId="3" fontId="7" fillId="0" borderId="15" xfId="42" applyNumberFormat="1" applyFont="1" applyBorder="1" applyAlignment="1">
      <alignment vertical="center"/>
    </xf>
    <xf numFmtId="165" fontId="43" fillId="0" borderId="15" xfId="47" applyNumberFormat="1" applyFont="1" applyBorder="1" applyAlignment="1">
      <alignment vertical="center"/>
    </xf>
    <xf numFmtId="3" fontId="5" fillId="0" borderId="0" xfId="42" applyNumberFormat="1" applyFont="1" applyAlignment="1">
      <alignment vertical="center"/>
    </xf>
    <xf numFmtId="3" fontId="5" fillId="0" borderId="0" xfId="42" applyNumberFormat="1" applyFont="1" applyAlignment="1">
      <alignment horizontal="center"/>
    </xf>
    <xf numFmtId="0" fontId="5" fillId="0" borderId="0" xfId="42" applyFont="1" applyFill="1" applyAlignment="1">
      <alignment horizontal="center"/>
    </xf>
    <xf numFmtId="0" fontId="7" fillId="0" borderId="0" xfId="42" applyFont="1" applyFill="1" applyAlignment="1">
      <alignment horizontal="centerContinuous"/>
    </xf>
    <xf numFmtId="0" fontId="7" fillId="0" borderId="21" xfId="42" applyFont="1" applyFill="1" applyBorder="1" applyAlignment="1">
      <alignment horizontal="left" vertical="center"/>
    </xf>
    <xf numFmtId="0" fontId="7" fillId="0" borderId="0" xfId="42" applyFont="1" applyBorder="1" applyAlignment="1">
      <alignment vertical="center" wrapText="1"/>
    </xf>
    <xf numFmtId="0" fontId="5" fillId="0" borderId="22" xfId="42" applyFont="1" applyFill="1" applyBorder="1"/>
    <xf numFmtId="0" fontId="7" fillId="0" borderId="21" xfId="42" applyFont="1" applyFill="1" applyBorder="1"/>
    <xf numFmtId="0" fontId="5" fillId="0" borderId="0" xfId="42" applyFont="1" applyFill="1" applyBorder="1" applyAlignment="1">
      <alignment horizontal="center"/>
    </xf>
    <xf numFmtId="0" fontId="5" fillId="0" borderId="13" xfId="42" applyFont="1" applyFill="1" applyBorder="1" applyAlignment="1">
      <alignment vertical="center"/>
    </xf>
    <xf numFmtId="0" fontId="5" fillId="0" borderId="10" xfId="42" applyFont="1" applyFill="1" applyBorder="1" applyAlignment="1">
      <alignment horizontal="center" vertical="center"/>
    </xf>
    <xf numFmtId="0" fontId="5" fillId="0" borderId="10" xfId="42" applyFont="1" applyBorder="1" applyAlignment="1">
      <alignment vertical="center"/>
    </xf>
    <xf numFmtId="165" fontId="5" fillId="0" borderId="42" xfId="47" applyNumberFormat="1" applyFont="1" applyFill="1" applyBorder="1" applyAlignment="1">
      <alignment vertical="center"/>
    </xf>
    <xf numFmtId="0" fontId="5" fillId="0" borderId="0" xfId="42" applyFont="1" applyFill="1" applyAlignment="1">
      <alignment vertical="center"/>
    </xf>
    <xf numFmtId="0" fontId="5" fillId="0" borderId="12" xfId="42" applyFont="1" applyFill="1" applyBorder="1" applyAlignment="1">
      <alignment vertical="center"/>
    </xf>
    <xf numFmtId="0" fontId="5" fillId="0" borderId="17" xfId="42" applyFont="1" applyFill="1" applyBorder="1" applyAlignment="1">
      <alignment horizontal="center" vertical="center"/>
    </xf>
    <xf numFmtId="0" fontId="5" fillId="0" borderId="17" xfId="42" applyFont="1" applyBorder="1" applyAlignment="1">
      <alignment vertical="center"/>
    </xf>
    <xf numFmtId="165" fontId="5" fillId="0" borderId="47" xfId="47" applyNumberFormat="1" applyFont="1" applyFill="1" applyBorder="1" applyAlignment="1">
      <alignment vertical="center"/>
    </xf>
    <xf numFmtId="0" fontId="7" fillId="0" borderId="14" xfId="42" applyFont="1" applyFill="1" applyBorder="1" applyAlignment="1">
      <alignment vertical="center"/>
    </xf>
    <xf numFmtId="0" fontId="7" fillId="0" borderId="15" xfId="42" applyFont="1" applyFill="1" applyBorder="1" applyAlignment="1">
      <alignment horizontal="center" vertical="center"/>
    </xf>
    <xf numFmtId="3" fontId="7" fillId="0" borderId="15" xfId="42" applyNumberFormat="1" applyFont="1" applyFill="1" applyBorder="1" applyAlignment="1">
      <alignment vertical="center"/>
    </xf>
    <xf numFmtId="165" fontId="7" fillId="0" borderId="50" xfId="47" applyNumberFormat="1" applyFont="1" applyFill="1" applyBorder="1" applyAlignment="1">
      <alignment vertical="center"/>
    </xf>
    <xf numFmtId="0" fontId="7" fillId="0" borderId="0" xfId="42" applyFont="1" applyFill="1" applyAlignment="1">
      <alignment vertical="center"/>
    </xf>
    <xf numFmtId="0" fontId="5" fillId="0" borderId="21" xfId="42" applyFont="1" applyFill="1" applyBorder="1"/>
    <xf numFmtId="0" fontId="5" fillId="0" borderId="0" xfId="42" applyFont="1" applyFill="1" applyBorder="1" applyAlignment="1"/>
    <xf numFmtId="0" fontId="5" fillId="0" borderId="38" xfId="42" applyFont="1" applyFill="1" applyBorder="1" applyAlignment="1"/>
    <xf numFmtId="165" fontId="5" fillId="0" borderId="38" xfId="47" applyNumberFormat="1" applyFont="1" applyFill="1" applyBorder="1" applyAlignment="1"/>
    <xf numFmtId="0" fontId="7" fillId="0" borderId="0" xfId="42" applyFont="1" applyFill="1" applyBorder="1" applyAlignment="1">
      <alignment horizontal="center"/>
    </xf>
    <xf numFmtId="0" fontId="7" fillId="0" borderId="0" xfId="42" applyFont="1" applyFill="1" applyBorder="1" applyAlignment="1"/>
    <xf numFmtId="0" fontId="7" fillId="0" borderId="37" xfId="42" applyFont="1" applyFill="1" applyBorder="1" applyAlignment="1"/>
    <xf numFmtId="165" fontId="7" fillId="0" borderId="37" xfId="47" applyNumberFormat="1" applyFont="1" applyFill="1" applyBorder="1" applyAlignment="1"/>
    <xf numFmtId="3" fontId="5" fillId="0" borderId="10" xfId="42" applyNumberFormat="1" applyFont="1" applyBorder="1" applyAlignment="1">
      <alignment vertical="center"/>
    </xf>
    <xf numFmtId="3" fontId="5" fillId="0" borderId="0" xfId="42" applyNumberFormat="1" applyFont="1" applyFill="1" applyAlignment="1">
      <alignment vertical="center"/>
    </xf>
    <xf numFmtId="0" fontId="7" fillId="0" borderId="0" xfId="42" applyFont="1" applyFill="1" applyBorder="1" applyAlignment="1">
      <alignment vertical="center"/>
    </xf>
    <xf numFmtId="0" fontId="7" fillId="0" borderId="0" xfId="42" applyFont="1" applyFill="1" applyBorder="1" applyAlignment="1">
      <alignment horizontal="center" vertical="center"/>
    </xf>
    <xf numFmtId="3" fontId="7" fillId="0" borderId="0" xfId="42" applyNumberFormat="1" applyFont="1" applyFill="1" applyBorder="1" applyAlignment="1">
      <alignment vertical="center"/>
    </xf>
    <xf numFmtId="165" fontId="7" fillId="0" borderId="0" xfId="47" applyNumberFormat="1" applyFont="1" applyFill="1" applyBorder="1" applyAlignment="1">
      <alignment vertical="center"/>
    </xf>
    <xf numFmtId="165" fontId="5" fillId="0" borderId="0" xfId="47" applyNumberFormat="1" applyFont="1" applyFill="1" applyAlignment="1">
      <alignment vertical="center"/>
    </xf>
    <xf numFmtId="3" fontId="7" fillId="0" borderId="0" xfId="42" applyNumberFormat="1" applyFont="1" applyFill="1"/>
    <xf numFmtId="0" fontId="4" fillId="0" borderId="0" xfId="42" applyFill="1" applyAlignment="1"/>
    <xf numFmtId="0" fontId="5" fillId="0" borderId="0" xfId="42" applyFont="1" applyFill="1" applyAlignment="1">
      <alignment horizontal="right"/>
    </xf>
    <xf numFmtId="0" fontId="4" fillId="0" borderId="0" xfId="42" applyFill="1"/>
    <xf numFmtId="0" fontId="13" fillId="0" borderId="0" xfId="42" applyFont="1" applyFill="1" applyAlignment="1">
      <alignment horizontal="right"/>
    </xf>
    <xf numFmtId="0" fontId="5" fillId="0" borderId="33" xfId="42" applyFont="1" applyFill="1" applyBorder="1"/>
    <xf numFmtId="0" fontId="5" fillId="0" borderId="30" xfId="42" applyFont="1" applyFill="1" applyBorder="1"/>
    <xf numFmtId="0" fontId="5" fillId="0" borderId="32" xfId="42" applyFont="1" applyFill="1" applyBorder="1"/>
    <xf numFmtId="0" fontId="5" fillId="0" borderId="29" xfId="42" applyFont="1" applyFill="1" applyBorder="1"/>
    <xf numFmtId="3" fontId="4" fillId="0" borderId="0" xfId="42" applyNumberFormat="1" applyFill="1"/>
    <xf numFmtId="165" fontId="7" fillId="0" borderId="15" xfId="47" applyNumberFormat="1" applyFont="1" applyFill="1" applyBorder="1" applyAlignment="1">
      <alignment horizontal="right" vertical="center"/>
    </xf>
    <xf numFmtId="0" fontId="7" fillId="0" borderId="21" xfId="40" applyFont="1" applyFill="1" applyBorder="1" applyAlignment="1">
      <alignment horizontal="left" vertical="center" wrapText="1"/>
    </xf>
    <xf numFmtId="3" fontId="7" fillId="0" borderId="0" xfId="40" applyNumberFormat="1" applyFont="1" applyFill="1" applyBorder="1" applyAlignment="1">
      <alignment horizontal="left" vertical="center" wrapText="1"/>
    </xf>
    <xf numFmtId="165" fontId="7" fillId="0" borderId="0" xfId="47" applyNumberFormat="1" applyFont="1" applyFill="1" applyBorder="1" applyAlignment="1">
      <alignment horizontal="right" vertical="center"/>
    </xf>
    <xf numFmtId="3" fontId="7" fillId="0" borderId="0" xfId="26" applyNumberFormat="1" applyFont="1" applyFill="1" applyBorder="1" applyAlignment="1">
      <alignment vertical="center"/>
    </xf>
    <xf numFmtId="3" fontId="11" fillId="0" borderId="0" xfId="40" applyNumberFormat="1" applyFont="1" applyFill="1" applyAlignment="1">
      <alignment horizontal="right"/>
    </xf>
    <xf numFmtId="3" fontId="9" fillId="0" borderId="0" xfId="0" applyNumberFormat="1" applyFont="1" applyFill="1"/>
    <xf numFmtId="3" fontId="9" fillId="0" borderId="0" xfId="40" applyNumberFormat="1" applyFont="1" applyFill="1" applyAlignment="1">
      <alignment horizontal="right"/>
    </xf>
    <xf numFmtId="0" fontId="20" fillId="0" borderId="0" xfId="42" applyFont="1" applyFill="1"/>
    <xf numFmtId="3" fontId="20" fillId="0" borderId="0" xfId="42" applyNumberFormat="1" applyFont="1" applyFill="1"/>
    <xf numFmtId="0" fontId="4" fillId="0" borderId="0" xfId="42" applyFont="1" applyFill="1"/>
    <xf numFmtId="0" fontId="7" fillId="0" borderId="14" xfId="42" applyFont="1" applyFill="1" applyBorder="1" applyAlignment="1">
      <alignment vertical="center" wrapText="1"/>
    </xf>
    <xf numFmtId="3" fontId="7" fillId="0" borderId="50" xfId="42" applyNumberFormat="1" applyFont="1" applyFill="1" applyBorder="1" applyAlignment="1">
      <alignment vertical="center" wrapText="1"/>
    </xf>
    <xf numFmtId="0" fontId="7" fillId="0" borderId="0" xfId="42" applyFont="1" applyFill="1" applyBorder="1" applyAlignment="1">
      <alignment vertical="center" wrapText="1"/>
    </xf>
    <xf numFmtId="3" fontId="7" fillId="0" borderId="0" xfId="42" applyNumberFormat="1" applyFont="1" applyFill="1" applyBorder="1" applyAlignment="1">
      <alignment vertical="center" wrapText="1"/>
    </xf>
    <xf numFmtId="0" fontId="11" fillId="0" borderId="0" xfId="42" applyFont="1" applyFill="1"/>
    <xf numFmtId="3" fontId="11" fillId="0" borderId="0" xfId="42" applyNumberFormat="1" applyFont="1" applyFill="1"/>
    <xf numFmtId="0" fontId="19" fillId="0" borderId="0" xfId="53"/>
    <xf numFmtId="3" fontId="16" fillId="0" borderId="0" xfId="42" applyNumberFormat="1" applyFont="1" applyAlignment="1">
      <alignment horizontal="center" vertical="center" wrapText="1"/>
    </xf>
    <xf numFmtId="0" fontId="19" fillId="0" borderId="0" xfId="53" applyFont="1" applyFill="1" applyAlignment="1">
      <alignment horizontal="right"/>
    </xf>
    <xf numFmtId="0" fontId="44" fillId="0" borderId="0" xfId="53" applyFont="1" applyAlignment="1">
      <alignment horizontal="right"/>
    </xf>
    <xf numFmtId="0" fontId="45" fillId="0" borderId="0" xfId="53" applyFont="1"/>
    <xf numFmtId="0" fontId="5" fillId="0" borderId="10" xfId="53" applyFont="1" applyBorder="1"/>
    <xf numFmtId="0" fontId="46" fillId="0" borderId="0" xfId="53" applyFont="1"/>
    <xf numFmtId="0" fontId="46" fillId="0" borderId="21" xfId="53" applyFont="1" applyBorder="1"/>
    <xf numFmtId="0" fontId="7" fillId="0" borderId="0" xfId="53" applyFont="1" applyBorder="1" applyAlignment="1">
      <alignment horizontal="left"/>
    </xf>
    <xf numFmtId="0" fontId="15" fillId="0" borderId="13" xfId="53" applyFont="1" applyBorder="1"/>
    <xf numFmtId="0" fontId="49" fillId="0" borderId="14" xfId="53" applyFont="1" applyBorder="1"/>
    <xf numFmtId="0" fontId="16" fillId="0" borderId="15" xfId="53" applyFont="1" applyBorder="1" applyAlignment="1">
      <alignment horizontal="left"/>
    </xf>
    <xf numFmtId="3" fontId="16" fillId="0" borderId="15" xfId="53" applyNumberFormat="1" applyFont="1" applyFill="1" applyBorder="1"/>
    <xf numFmtId="0" fontId="49" fillId="0" borderId="0" xfId="53" applyFont="1" applyBorder="1"/>
    <xf numFmtId="0" fontId="49" fillId="0" borderId="0" xfId="53" applyFont="1"/>
    <xf numFmtId="0" fontId="19" fillId="0" borderId="0" xfId="53" applyFill="1"/>
    <xf numFmtId="0" fontId="9" fillId="0" borderId="0" xfId="54" applyFont="1"/>
    <xf numFmtId="3" fontId="16" fillId="0" borderId="0" xfId="42" applyNumberFormat="1" applyFont="1" applyFill="1" applyAlignment="1">
      <alignment horizontal="center" vertical="center"/>
    </xf>
    <xf numFmtId="0" fontId="42" fillId="0" borderId="0" xfId="54" applyFont="1"/>
    <xf numFmtId="0" fontId="15" fillId="0" borderId="13" xfId="53" applyFont="1" applyBorder="1" applyAlignment="1"/>
    <xf numFmtId="0" fontId="50" fillId="0" borderId="0" xfId="54" applyFont="1"/>
    <xf numFmtId="0" fontId="7" fillId="0" borderId="13" xfId="53" applyFont="1" applyBorder="1"/>
    <xf numFmtId="0" fontId="5" fillId="0" borderId="13" xfId="53" applyFont="1" applyFill="1" applyBorder="1"/>
    <xf numFmtId="3" fontId="9" fillId="0" borderId="0" xfId="54" applyNumberFormat="1" applyFont="1"/>
    <xf numFmtId="0" fontId="7" fillId="0" borderId="13" xfId="53" applyFont="1" applyFill="1" applyBorder="1"/>
    <xf numFmtId="0" fontId="5" fillId="0" borderId="13" xfId="53" applyFont="1" applyBorder="1"/>
    <xf numFmtId="0" fontId="9" fillId="0" borderId="0" xfId="54" applyFont="1" applyFill="1"/>
    <xf numFmtId="3" fontId="13" fillId="0" borderId="35" xfId="42" applyNumberFormat="1" applyFont="1" applyFill="1" applyBorder="1"/>
    <xf numFmtId="3" fontId="13" fillId="0" borderId="28" xfId="42" applyNumberFormat="1" applyFont="1" applyFill="1" applyBorder="1"/>
    <xf numFmtId="3" fontId="13" fillId="0" borderId="28" xfId="42" applyNumberFormat="1" applyFont="1" applyFill="1" applyBorder="1" applyAlignment="1">
      <alignment horizontal="right"/>
    </xf>
    <xf numFmtId="165" fontId="13" fillId="0" borderId="28" xfId="47" applyNumberFormat="1" applyFont="1" applyFill="1" applyBorder="1"/>
    <xf numFmtId="3" fontId="9" fillId="0" borderId="13" xfId="42" applyNumberFormat="1" applyFont="1" applyFill="1" applyBorder="1"/>
    <xf numFmtId="3" fontId="9" fillId="0" borderId="10" xfId="42" applyNumberFormat="1" applyFont="1" applyFill="1" applyBorder="1" applyAlignment="1">
      <alignment horizontal="center"/>
    </xf>
    <xf numFmtId="3" fontId="9" fillId="0" borderId="10" xfId="42" applyNumberFormat="1" applyFont="1" applyFill="1" applyBorder="1"/>
    <xf numFmtId="166" fontId="5" fillId="0" borderId="10" xfId="42" applyNumberFormat="1" applyFont="1" applyFill="1" applyBorder="1" applyAlignment="1">
      <alignment horizontal="right"/>
    </xf>
    <xf numFmtId="166" fontId="5" fillId="0" borderId="20" xfId="42" applyNumberFormat="1" applyFont="1" applyFill="1" applyBorder="1"/>
    <xf numFmtId="3" fontId="8" fillId="0" borderId="13" xfId="41" applyNumberFormat="1" applyFont="1" applyFill="1" applyBorder="1" applyAlignment="1">
      <alignment vertical="center"/>
    </xf>
    <xf numFmtId="0" fontId="5" fillId="0" borderId="19" xfId="41" applyFont="1" applyFill="1" applyBorder="1" applyAlignment="1">
      <alignment vertical="center" wrapText="1"/>
    </xf>
    <xf numFmtId="3" fontId="5" fillId="0" borderId="20" xfId="41" applyNumberFormat="1" applyFont="1" applyFill="1" applyBorder="1" applyAlignment="1">
      <alignment vertical="center" wrapText="1"/>
    </xf>
    <xf numFmtId="3" fontId="9" fillId="0" borderId="10" xfId="41" applyNumberFormat="1" applyFont="1" applyFill="1" applyBorder="1" applyAlignment="1">
      <alignment vertical="center" wrapText="1"/>
    </xf>
    <xf numFmtId="0" fontId="5" fillId="0" borderId="16" xfId="41" applyFont="1" applyFill="1" applyBorder="1" applyAlignment="1">
      <alignment vertical="center" wrapText="1"/>
    </xf>
    <xf numFmtId="3" fontId="5" fillId="0" borderId="11" xfId="41" applyNumberFormat="1" applyFont="1" applyFill="1" applyBorder="1"/>
    <xf numFmtId="0" fontId="13" fillId="0" borderId="0" xfId="0" applyFont="1" applyFill="1" applyAlignment="1">
      <alignment vertical="center"/>
    </xf>
    <xf numFmtId="3" fontId="13" fillId="0" borderId="10" xfId="41" applyNumberFormat="1" applyFont="1" applyFill="1" applyBorder="1" applyAlignment="1">
      <alignment vertical="center"/>
    </xf>
    <xf numFmtId="3" fontId="13" fillId="0" borderId="25" xfId="41" applyNumberFormat="1" applyFont="1" applyFill="1" applyBorder="1" applyAlignment="1">
      <alignment vertical="center"/>
    </xf>
    <xf numFmtId="3" fontId="13" fillId="0" borderId="15" xfId="41" applyNumberFormat="1" applyFont="1" applyFill="1" applyBorder="1" applyAlignment="1">
      <alignment vertical="center"/>
    </xf>
    <xf numFmtId="3" fontId="7" fillId="0" borderId="20" xfId="41" applyNumberFormat="1" applyFont="1" applyBorder="1" applyAlignment="1">
      <alignment horizontal="center" vertical="center" wrapText="1"/>
    </xf>
    <xf numFmtId="0" fontId="7" fillId="0" borderId="0" xfId="42" applyFont="1" applyFill="1" applyBorder="1" applyAlignment="1">
      <alignment horizontal="center" vertical="center" wrapText="1"/>
    </xf>
    <xf numFmtId="3" fontId="16" fillId="0" borderId="0" xfId="42" applyNumberFormat="1" applyFont="1" applyFill="1" applyAlignment="1">
      <alignment horizontal="center" vertical="center" wrapText="1"/>
    </xf>
    <xf numFmtId="3" fontId="7" fillId="0" borderId="21" xfId="42" applyNumberFormat="1" applyFont="1" applyFill="1" applyBorder="1"/>
    <xf numFmtId="3" fontId="13" fillId="0" borderId="0" xfId="26" applyNumberFormat="1" applyFont="1" applyAlignment="1">
      <alignment horizontal="right"/>
    </xf>
    <xf numFmtId="3" fontId="13" fillId="0" borderId="0" xfId="42" applyNumberFormat="1" applyFont="1" applyAlignment="1">
      <alignment horizontal="right"/>
    </xf>
    <xf numFmtId="3" fontId="5" fillId="0" borderId="14" xfId="42" applyNumberFormat="1" applyFont="1" applyBorder="1" applyAlignment="1">
      <alignment horizontal="center" vertical="center" wrapText="1"/>
    </xf>
    <xf numFmtId="3" fontId="7" fillId="0" borderId="15" xfId="42" applyNumberFormat="1" applyFont="1" applyBorder="1" applyAlignment="1">
      <alignment horizontal="center" vertical="center" wrapText="1"/>
    </xf>
    <xf numFmtId="165" fontId="7" fillId="0" borderId="15" xfId="47" applyNumberFormat="1" applyFont="1" applyBorder="1" applyAlignment="1">
      <alignment horizontal="right" vertical="center" wrapText="1"/>
    </xf>
    <xf numFmtId="3" fontId="5" fillId="0" borderId="17" xfId="42" applyNumberFormat="1" applyFont="1" applyFill="1" applyBorder="1" applyAlignment="1">
      <alignment vertical="center"/>
    </xf>
    <xf numFmtId="0" fontId="15" fillId="0" borderId="28" xfId="53" applyFont="1" applyBorder="1"/>
    <xf numFmtId="3" fontId="15" fillId="0" borderId="28" xfId="47" applyNumberFormat="1" applyFont="1" applyFill="1" applyBorder="1"/>
    <xf numFmtId="0" fontId="5" fillId="0" borderId="10" xfId="53" applyFont="1" applyFill="1" applyBorder="1"/>
    <xf numFmtId="0" fontId="46" fillId="0" borderId="0" xfId="53" applyFont="1" applyFill="1"/>
    <xf numFmtId="0" fontId="47" fillId="0" borderId="13" xfId="53" applyFont="1" applyFill="1" applyBorder="1"/>
    <xf numFmtId="0" fontId="48" fillId="0" borderId="10" xfId="53" applyFont="1" applyFill="1" applyBorder="1"/>
    <xf numFmtId="0" fontId="16" fillId="0" borderId="0" xfId="53" applyFont="1" applyBorder="1" applyAlignment="1">
      <alignment horizontal="left"/>
    </xf>
    <xf numFmtId="3" fontId="16" fillId="0" borderId="0" xfId="53" applyNumberFormat="1" applyFont="1" applyFill="1" applyBorder="1"/>
    <xf numFmtId="165" fontId="16" fillId="0" borderId="0" xfId="47" applyNumberFormat="1" applyFont="1" applyFill="1" applyBorder="1"/>
    <xf numFmtId="0" fontId="9" fillId="0" borderId="0" xfId="54" applyFont="1" applyBorder="1"/>
    <xf numFmtId="0" fontId="5" fillId="0" borderId="0" xfId="54" applyFont="1"/>
    <xf numFmtId="0" fontId="16" fillId="0" borderId="16" xfId="53" applyFont="1" applyBorder="1" applyAlignment="1">
      <alignment horizontal="left" vertical="center"/>
    </xf>
    <xf numFmtId="3" fontId="9" fillId="0" borderId="0" xfId="54" applyNumberFormat="1" applyFont="1" applyFill="1"/>
    <xf numFmtId="0" fontId="15" fillId="0" borderId="19" xfId="53" applyFont="1" applyBorder="1"/>
    <xf numFmtId="167" fontId="0" fillId="0" borderId="0" xfId="0" applyNumberFormat="1" applyAlignment="1"/>
    <xf numFmtId="4" fontId="0" fillId="0" borderId="0" xfId="0" applyNumberFormat="1"/>
    <xf numFmtId="0" fontId="47" fillId="0" borderId="21" xfId="53" applyFont="1" applyBorder="1"/>
    <xf numFmtId="0" fontId="47" fillId="0" borderId="0" xfId="53" applyFont="1" applyBorder="1"/>
    <xf numFmtId="165" fontId="5" fillId="0" borderId="28" xfId="47" applyNumberFormat="1" applyFont="1" applyBorder="1" applyAlignment="1">
      <alignment vertical="center"/>
    </xf>
    <xf numFmtId="3" fontId="7" fillId="0" borderId="15" xfId="41" applyNumberFormat="1" applyFont="1" applyFill="1" applyBorder="1" applyAlignment="1">
      <alignment horizontal="right" vertical="center" wrapText="1"/>
    </xf>
    <xf numFmtId="0" fontId="9" fillId="0" borderId="12" xfId="41" applyFont="1" applyFill="1" applyBorder="1" applyAlignment="1">
      <alignment vertical="center" wrapText="1"/>
    </xf>
    <xf numFmtId="3" fontId="9" fillId="0" borderId="17" xfId="41" applyNumberFormat="1" applyFont="1" applyFill="1" applyBorder="1"/>
    <xf numFmtId="165" fontId="9" fillId="0" borderId="17" xfId="47" applyNumberFormat="1" applyFont="1" applyFill="1" applyBorder="1"/>
    <xf numFmtId="3" fontId="9" fillId="0" borderId="47" xfId="41" applyNumberFormat="1" applyFont="1" applyFill="1" applyBorder="1"/>
    <xf numFmtId="3" fontId="5" fillId="0" borderId="17" xfId="41" applyNumberFormat="1" applyFont="1" applyFill="1" applyBorder="1" applyAlignment="1">
      <alignment vertical="center"/>
    </xf>
    <xf numFmtId="165" fontId="13" fillId="0" borderId="11" xfId="47" applyNumberFormat="1" applyFont="1" applyFill="1" applyBorder="1" applyAlignment="1">
      <alignment vertical="center"/>
    </xf>
    <xf numFmtId="165" fontId="5" fillId="0" borderId="17" xfId="47" applyNumberFormat="1" applyFont="1" applyFill="1" applyBorder="1" applyAlignment="1">
      <alignment vertical="center"/>
    </xf>
    <xf numFmtId="165" fontId="13" fillId="0" borderId="25" xfId="47" applyNumberFormat="1" applyFont="1" applyFill="1" applyBorder="1" applyAlignment="1">
      <alignment vertical="center"/>
    </xf>
    <xf numFmtId="165" fontId="13" fillId="0" borderId="15" xfId="47" applyNumberFormat="1" applyFont="1" applyFill="1" applyBorder="1" applyAlignment="1">
      <alignment vertical="center"/>
    </xf>
    <xf numFmtId="3" fontId="7" fillId="0" borderId="0" xfId="0" applyNumberFormat="1" applyFont="1" applyFill="1" applyAlignment="1">
      <alignment vertical="center"/>
    </xf>
    <xf numFmtId="166" fontId="5" fillId="0" borderId="10" xfId="42" applyNumberFormat="1" applyFont="1" applyFill="1" applyBorder="1"/>
    <xf numFmtId="43" fontId="5" fillId="0" borderId="0" xfId="26" applyFont="1" applyFill="1"/>
    <xf numFmtId="0" fontId="0" fillId="0" borderId="0" xfId="42" applyFont="1" applyFill="1" applyBorder="1" applyAlignment="1">
      <alignment vertical="center"/>
    </xf>
    <xf numFmtId="3" fontId="5" fillId="0" borderId="0" xfId="47" applyNumberFormat="1" applyFont="1" applyFill="1" applyBorder="1"/>
    <xf numFmtId="3" fontId="13" fillId="0" borderId="28" xfId="47" applyNumberFormat="1" applyFont="1" applyFill="1" applyBorder="1"/>
    <xf numFmtId="0" fontId="7" fillId="0" borderId="0" xfId="40" applyFont="1" applyFill="1" applyBorder="1" applyAlignment="1">
      <alignment horizontal="left" vertical="center" wrapText="1"/>
    </xf>
    <xf numFmtId="3" fontId="54" fillId="0" borderId="0" xfId="42" applyNumberFormat="1" applyFont="1" applyFill="1"/>
    <xf numFmtId="3" fontId="55" fillId="0" borderId="0" xfId="42" applyNumberFormat="1" applyFont="1" applyFill="1" applyBorder="1" applyAlignment="1">
      <alignment vertical="center"/>
    </xf>
    <xf numFmtId="168" fontId="5" fillId="0" borderId="0" xfId="52" applyNumberFormat="1" applyFont="1" applyBorder="1"/>
    <xf numFmtId="3" fontId="5" fillId="0" borderId="11" xfId="41" applyNumberFormat="1" applyFont="1" applyFill="1" applyBorder="1" applyAlignment="1">
      <alignment horizontal="right" vertical="center"/>
    </xf>
    <xf numFmtId="169" fontId="5" fillId="0" borderId="0" xfId="42" applyNumberFormat="1" applyFont="1" applyFill="1"/>
    <xf numFmtId="3" fontId="7" fillId="0" borderId="15" xfId="47" applyNumberFormat="1" applyFont="1" applyFill="1" applyBorder="1" applyAlignment="1">
      <alignment horizontal="right"/>
    </xf>
    <xf numFmtId="0" fontId="15" fillId="0" borderId="14" xfId="53" applyFont="1" applyBorder="1" applyAlignment="1">
      <alignment horizontal="left" wrapText="1"/>
    </xf>
    <xf numFmtId="3" fontId="15" fillId="0" borderId="15" xfId="47" applyNumberFormat="1" applyFont="1" applyFill="1" applyBorder="1"/>
    <xf numFmtId="3" fontId="5" fillId="0" borderId="16" xfId="41" applyNumberFormat="1" applyFont="1" applyFill="1" applyBorder="1" applyAlignment="1">
      <alignment vertical="center"/>
    </xf>
    <xf numFmtId="3" fontId="7" fillId="0" borderId="15" xfId="42" applyNumberFormat="1" applyFont="1" applyFill="1" applyBorder="1" applyAlignment="1">
      <alignment horizontal="center" vertical="center" wrapText="1"/>
    </xf>
    <xf numFmtId="165" fontId="5" fillId="0" borderId="48" xfId="47" applyNumberFormat="1" applyFont="1" applyFill="1" applyBorder="1" applyAlignment="1">
      <alignment vertical="center" wrapText="1"/>
    </xf>
    <xf numFmtId="165" fontId="5" fillId="0" borderId="50" xfId="47" applyNumberFormat="1" applyFont="1" applyFill="1" applyBorder="1"/>
    <xf numFmtId="0" fontId="7" fillId="0" borderId="14" xfId="41" applyFont="1" applyFill="1" applyBorder="1" applyAlignment="1">
      <alignment horizontal="center" vertical="center" wrapText="1"/>
    </xf>
    <xf numFmtId="3" fontId="7" fillId="0" borderId="15" xfId="41" applyNumberFormat="1" applyFont="1" applyFill="1" applyBorder="1" applyAlignment="1">
      <alignment horizontal="center" vertical="center" wrapText="1"/>
    </xf>
    <xf numFmtId="0" fontId="7" fillId="0" borderId="15" xfId="41" applyFont="1" applyFill="1" applyBorder="1" applyAlignment="1">
      <alignment horizontal="center" vertical="center" wrapText="1"/>
    </xf>
    <xf numFmtId="3" fontId="8" fillId="0" borderId="42" xfId="41" applyNumberFormat="1" applyFont="1" applyFill="1" applyBorder="1" applyAlignment="1">
      <alignment vertical="center"/>
    </xf>
    <xf numFmtId="3" fontId="8" fillId="0" borderId="17" xfId="41" applyNumberFormat="1" applyFont="1" applyFill="1" applyBorder="1" applyAlignment="1">
      <alignment horizontal="right" vertical="center"/>
    </xf>
    <xf numFmtId="3" fontId="8" fillId="0" borderId="20" xfId="41" applyNumberFormat="1" applyFont="1" applyFill="1" applyBorder="1" applyAlignment="1">
      <alignment horizontal="right" vertical="center"/>
    </xf>
    <xf numFmtId="3" fontId="5" fillId="0" borderId="17" xfId="41" applyNumberFormat="1" applyFont="1" applyFill="1" applyBorder="1" applyAlignment="1">
      <alignment vertical="center" wrapText="1"/>
    </xf>
    <xf numFmtId="3" fontId="5" fillId="0" borderId="25" xfId="0" applyNumberFormat="1" applyFont="1" applyFill="1" applyBorder="1"/>
    <xf numFmtId="3" fontId="16" fillId="0" borderId="0" xfId="42" applyNumberFormat="1" applyFont="1" applyAlignment="1">
      <alignment horizontal="center" vertical="center"/>
    </xf>
    <xf numFmtId="0" fontId="5" fillId="0" borderId="37" xfId="42" applyFont="1" applyFill="1" applyBorder="1"/>
    <xf numFmtId="0" fontId="5" fillId="0" borderId="41" xfId="42" applyFont="1" applyBorder="1" applyAlignment="1">
      <alignment vertical="center"/>
    </xf>
    <xf numFmtId="3" fontId="7" fillId="0" borderId="43" xfId="42" applyNumberFormat="1" applyFont="1" applyFill="1" applyBorder="1" applyAlignment="1">
      <alignment vertical="center"/>
    </xf>
    <xf numFmtId="0" fontId="5" fillId="0" borderId="45" xfId="42" applyFont="1" applyFill="1" applyBorder="1" applyAlignment="1"/>
    <xf numFmtId="0" fontId="7" fillId="0" borderId="31" xfId="42" applyFont="1" applyFill="1" applyBorder="1" applyAlignment="1"/>
    <xf numFmtId="3" fontId="5" fillId="0" borderId="41" xfId="42" applyNumberFormat="1" applyFont="1" applyBorder="1" applyAlignment="1">
      <alignment vertical="center"/>
    </xf>
    <xf numFmtId="0" fontId="0" fillId="0" borderId="0" xfId="42" applyFont="1" applyFill="1"/>
    <xf numFmtId="165" fontId="5" fillId="0" borderId="11" xfId="47" applyNumberFormat="1" applyFont="1" applyFill="1" applyBorder="1" applyAlignment="1">
      <alignment horizontal="right" vertical="center"/>
    </xf>
    <xf numFmtId="3" fontId="7" fillId="0" borderId="43" xfId="42" applyNumberFormat="1" applyFont="1" applyFill="1" applyBorder="1" applyAlignment="1">
      <alignment horizontal="center" vertical="center" wrapText="1"/>
    </xf>
    <xf numFmtId="3" fontId="5" fillId="0" borderId="31" xfId="41" applyNumberFormat="1" applyFont="1" applyFill="1" applyBorder="1" applyAlignment="1">
      <alignment horizontal="right" vertical="center"/>
    </xf>
    <xf numFmtId="3" fontId="8" fillId="0" borderId="41" xfId="41" applyNumberFormat="1" applyFont="1" applyFill="1" applyBorder="1" applyAlignment="1">
      <alignment horizontal="right" vertical="center"/>
    </xf>
    <xf numFmtId="3" fontId="7" fillId="0" borderId="43" xfId="41" applyNumberFormat="1" applyFont="1" applyFill="1" applyBorder="1" applyAlignment="1">
      <alignment horizontal="right" vertical="center" wrapText="1"/>
    </xf>
    <xf numFmtId="3" fontId="5" fillId="0" borderId="31" xfId="41" applyNumberFormat="1" applyFont="1" applyFill="1" applyBorder="1" applyAlignment="1">
      <alignment vertical="center" wrapText="1"/>
    </xf>
    <xf numFmtId="3" fontId="5" fillId="0" borderId="41" xfId="41" applyNumberFormat="1" applyFont="1" applyFill="1" applyBorder="1" applyAlignment="1">
      <alignment vertical="center" wrapText="1"/>
    </xf>
    <xf numFmtId="3" fontId="5" fillId="0" borderId="46" xfId="41" applyNumberFormat="1" applyFont="1" applyFill="1" applyBorder="1" applyAlignment="1">
      <alignment vertical="center" wrapText="1"/>
    </xf>
    <xf numFmtId="3" fontId="8" fillId="0" borderId="43" xfId="41" applyNumberFormat="1" applyFont="1" applyFill="1" applyBorder="1" applyAlignment="1">
      <alignment vertical="center" wrapText="1"/>
    </xf>
    <xf numFmtId="3" fontId="10" fillId="0" borderId="53" xfId="0" applyNumberFormat="1" applyFont="1" applyFill="1" applyBorder="1"/>
    <xf numFmtId="3" fontId="8" fillId="0" borderId="43" xfId="0" applyNumberFormat="1" applyFont="1" applyFill="1" applyBorder="1"/>
    <xf numFmtId="3" fontId="5" fillId="0" borderId="43" xfId="0" applyNumberFormat="1" applyFont="1" applyFill="1" applyBorder="1"/>
    <xf numFmtId="3" fontId="40" fillId="0" borderId="43" xfId="0" applyNumberFormat="1" applyFont="1" applyFill="1" applyBorder="1"/>
    <xf numFmtId="3" fontId="9" fillId="0" borderId="18" xfId="41" applyNumberFormat="1" applyFont="1" applyFill="1" applyBorder="1"/>
    <xf numFmtId="3" fontId="9" fillId="0" borderId="57" xfId="41" applyNumberFormat="1" applyFont="1" applyFill="1" applyBorder="1"/>
    <xf numFmtId="3" fontId="5" fillId="0" borderId="18" xfId="42" applyNumberFormat="1" applyFont="1" applyFill="1" applyBorder="1"/>
    <xf numFmtId="3" fontId="5" fillId="0" borderId="57" xfId="42" applyNumberFormat="1" applyFont="1" applyFill="1" applyBorder="1"/>
    <xf numFmtId="3" fontId="7" fillId="0" borderId="56" xfId="27" applyNumberFormat="1" applyFont="1" applyFill="1" applyBorder="1" applyAlignment="1" applyProtection="1">
      <alignment vertical="center"/>
      <protection locked="0"/>
    </xf>
    <xf numFmtId="3" fontId="7" fillId="0" borderId="45" xfId="27" applyNumberFormat="1" applyFont="1" applyFill="1" applyBorder="1" applyAlignment="1" applyProtection="1">
      <alignment vertical="center"/>
      <protection locked="0"/>
    </xf>
    <xf numFmtId="3" fontId="13" fillId="0" borderId="36" xfId="42" applyNumberFormat="1" applyFont="1" applyFill="1" applyBorder="1"/>
    <xf numFmtId="3" fontId="5" fillId="0" borderId="18" xfId="42" applyNumberFormat="1" applyFont="1" applyFill="1" applyBorder="1" applyAlignment="1">
      <alignment horizontal="right"/>
    </xf>
    <xf numFmtId="3" fontId="9" fillId="0" borderId="18" xfId="42" applyNumberFormat="1" applyFont="1" applyFill="1" applyBorder="1"/>
    <xf numFmtId="166" fontId="5" fillId="0" borderId="18" xfId="42" applyNumberFormat="1" applyFont="1" applyFill="1" applyBorder="1"/>
    <xf numFmtId="166" fontId="5" fillId="0" borderId="18" xfId="42" applyNumberFormat="1" applyFont="1" applyFill="1" applyBorder="1" applyAlignment="1">
      <alignment horizontal="right"/>
    </xf>
    <xf numFmtId="166" fontId="5" fillId="0" borderId="52" xfId="42" applyNumberFormat="1" applyFont="1" applyFill="1" applyBorder="1"/>
    <xf numFmtId="3" fontId="7" fillId="0" borderId="46" xfId="41" applyNumberFormat="1" applyFont="1" applyBorder="1" applyAlignment="1">
      <alignment horizontal="center" vertical="center" wrapText="1"/>
    </xf>
    <xf numFmtId="3" fontId="5" fillId="0" borderId="31" xfId="52" applyNumberFormat="1" applyFont="1" applyBorder="1" applyAlignment="1">
      <alignment vertical="center"/>
    </xf>
    <xf numFmtId="3" fontId="7" fillId="0" borderId="43" xfId="52" applyNumberFormat="1" applyFont="1" applyBorder="1" applyAlignment="1">
      <alignment vertical="center"/>
    </xf>
    <xf numFmtId="3" fontId="5" fillId="0" borderId="41" xfId="52" applyNumberFormat="1" applyFont="1" applyBorder="1" applyAlignment="1">
      <alignment vertical="center"/>
    </xf>
    <xf numFmtId="165" fontId="7" fillId="0" borderId="25" xfId="47" applyNumberFormat="1" applyFont="1" applyBorder="1" applyAlignment="1">
      <alignment horizontal="right" vertical="center" wrapText="1"/>
    </xf>
    <xf numFmtId="3" fontId="7" fillId="0" borderId="40" xfId="42" applyNumberFormat="1" applyFont="1" applyBorder="1" applyAlignment="1">
      <alignment horizontal="right" vertical="center" wrapText="1"/>
    </xf>
    <xf numFmtId="3" fontId="5" fillId="0" borderId="31" xfId="47" applyNumberFormat="1" applyFont="1" applyFill="1" applyBorder="1"/>
    <xf numFmtId="3" fontId="5" fillId="0" borderId="41" xfId="47" applyNumberFormat="1" applyFont="1" applyBorder="1"/>
    <xf numFmtId="3" fontId="5" fillId="0" borderId="41" xfId="47" applyNumberFormat="1" applyFont="1" applyFill="1" applyBorder="1"/>
    <xf numFmtId="3" fontId="5" fillId="0" borderId="53" xfId="47" applyNumberFormat="1" applyFont="1" applyBorder="1"/>
    <xf numFmtId="3" fontId="43" fillId="0" borderId="43" xfId="26" applyNumberFormat="1" applyFont="1" applyBorder="1" applyAlignment="1">
      <alignment vertical="center"/>
    </xf>
    <xf numFmtId="165" fontId="7" fillId="0" borderId="50" xfId="47" applyNumberFormat="1" applyFont="1" applyFill="1" applyBorder="1" applyAlignment="1">
      <alignment horizontal="right" vertical="center"/>
    </xf>
    <xf numFmtId="3" fontId="5" fillId="0" borderId="41" xfId="26" applyNumberFormat="1" applyFont="1" applyFill="1" applyBorder="1" applyAlignment="1">
      <alignment horizontal="right" vertical="center"/>
    </xf>
    <xf numFmtId="0" fontId="11" fillId="0" borderId="22" xfId="42" applyFont="1" applyFill="1" applyBorder="1"/>
    <xf numFmtId="3" fontId="7" fillId="0" borderId="22" xfId="26" applyNumberFormat="1" applyFont="1" applyFill="1" applyBorder="1" applyAlignment="1">
      <alignment vertical="center"/>
    </xf>
    <xf numFmtId="3" fontId="7" fillId="0" borderId="43" xfId="42" applyNumberFormat="1" applyFont="1" applyFill="1" applyBorder="1" applyAlignment="1">
      <alignment vertical="center" wrapText="1"/>
    </xf>
    <xf numFmtId="3" fontId="5" fillId="0" borderId="17" xfId="41" applyNumberFormat="1" applyFont="1" applyFill="1" applyBorder="1" applyAlignment="1">
      <alignment horizontal="right" vertical="center" wrapText="1"/>
    </xf>
    <xf numFmtId="3" fontId="5" fillId="0" borderId="53" xfId="41" applyNumberFormat="1" applyFont="1" applyFill="1" applyBorder="1" applyAlignment="1">
      <alignment horizontal="right" vertical="center" wrapText="1"/>
    </xf>
    <xf numFmtId="3" fontId="8" fillId="0" borderId="11" xfId="41" applyNumberFormat="1" applyFont="1" applyFill="1" applyBorder="1" applyAlignment="1">
      <alignment horizontal="right" vertical="center"/>
    </xf>
    <xf numFmtId="3" fontId="8" fillId="0" borderId="31" xfId="41" applyNumberFormat="1" applyFont="1" applyFill="1" applyBorder="1" applyAlignment="1">
      <alignment horizontal="right" vertical="center"/>
    </xf>
    <xf numFmtId="3" fontId="8" fillId="0" borderId="15" xfId="41" applyNumberFormat="1" applyFont="1" applyFill="1" applyBorder="1" applyAlignment="1">
      <alignment horizontal="right" vertical="center" wrapText="1"/>
    </xf>
    <xf numFmtId="3" fontId="8" fillId="0" borderId="43" xfId="41" applyNumberFormat="1" applyFont="1" applyFill="1" applyBorder="1" applyAlignment="1">
      <alignment horizontal="right" vertical="center" wrapText="1"/>
    </xf>
    <xf numFmtId="0" fontId="7" fillId="0" borderId="14" xfId="41" applyFont="1" applyFill="1" applyBorder="1" applyAlignment="1">
      <alignment horizontal="left" vertical="center" wrapText="1"/>
    </xf>
    <xf numFmtId="0" fontId="5" fillId="0" borderId="10" xfId="41" applyFont="1" applyFill="1" applyBorder="1" applyAlignment="1">
      <alignment vertical="center"/>
    </xf>
    <xf numFmtId="0" fontId="13" fillId="0" borderId="10" xfId="41" applyFont="1" applyFill="1" applyBorder="1" applyAlignment="1">
      <alignment horizontal="left" vertical="center" wrapText="1"/>
    </xf>
    <xf numFmtId="165" fontId="13" fillId="0" borderId="10" xfId="47" applyNumberFormat="1" applyFont="1" applyFill="1" applyBorder="1" applyAlignment="1">
      <alignment vertical="center"/>
    </xf>
    <xf numFmtId="0" fontId="5" fillId="0" borderId="10" xfId="4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5" fillId="0" borderId="13" xfId="41" applyFont="1" applyFill="1" applyBorder="1" applyAlignment="1">
      <alignment horizontal="center" vertical="center"/>
    </xf>
    <xf numFmtId="3" fontId="0" fillId="0" borderId="18" xfId="0" applyNumberFormat="1" applyFill="1" applyBorder="1" applyAlignment="1">
      <alignment vertical="center"/>
    </xf>
    <xf numFmtId="3" fontId="13" fillId="0" borderId="18" xfId="0" applyNumberFormat="1" applyFont="1" applyFill="1" applyBorder="1" applyAlignment="1">
      <alignment vertical="center"/>
    </xf>
    <xf numFmtId="3" fontId="0" fillId="0" borderId="18" xfId="0" applyNumberFormat="1" applyFont="1" applyFill="1" applyBorder="1" applyAlignment="1">
      <alignment vertical="center"/>
    </xf>
    <xf numFmtId="0" fontId="13" fillId="0" borderId="13" xfId="41" applyFont="1" applyFill="1" applyBorder="1" applyAlignment="1">
      <alignment horizontal="center" vertical="center"/>
    </xf>
    <xf numFmtId="0" fontId="5" fillId="0" borderId="16" xfId="41" applyFont="1" applyFill="1" applyBorder="1" applyAlignment="1">
      <alignment horizontal="center" vertical="center"/>
    </xf>
    <xf numFmtId="0" fontId="5" fillId="0" borderId="11" xfId="41" applyFont="1" applyFill="1" applyBorder="1" applyAlignment="1">
      <alignment vertical="center"/>
    </xf>
    <xf numFmtId="3" fontId="0" fillId="0" borderId="55" xfId="0" applyNumberFormat="1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5" fillId="0" borderId="17" xfId="41" applyFont="1" applyFill="1" applyBorder="1" applyAlignment="1">
      <alignment vertical="center"/>
    </xf>
    <xf numFmtId="3" fontId="0" fillId="0" borderId="17" xfId="0" applyNumberFormat="1" applyFont="1" applyFill="1" applyBorder="1"/>
    <xf numFmtId="3" fontId="0" fillId="0" borderId="57" xfId="0" applyNumberFormat="1" applyFill="1" applyBorder="1" applyAlignment="1">
      <alignment vertical="center"/>
    </xf>
    <xf numFmtId="3" fontId="5" fillId="0" borderId="11" xfId="41" applyNumberFormat="1" applyFont="1" applyFill="1" applyBorder="1" applyAlignment="1">
      <alignment vertical="center"/>
    </xf>
    <xf numFmtId="3" fontId="0" fillId="0" borderId="55" xfId="0" applyNumberFormat="1" applyFont="1" applyFill="1" applyBorder="1" applyAlignment="1">
      <alignment vertical="center"/>
    </xf>
    <xf numFmtId="0" fontId="13" fillId="0" borderId="14" xfId="41" applyFont="1" applyFill="1" applyBorder="1" applyAlignment="1">
      <alignment horizontal="center" vertical="center" wrapText="1"/>
    </xf>
    <xf numFmtId="0" fontId="13" fillId="0" borderId="15" xfId="41" applyFont="1" applyFill="1" applyBorder="1" applyAlignment="1">
      <alignment horizontal="left" vertical="center" wrapText="1"/>
    </xf>
    <xf numFmtId="3" fontId="13" fillId="0" borderId="15" xfId="41" applyNumberFormat="1" applyFont="1" applyFill="1" applyBorder="1" applyAlignment="1">
      <alignment horizontal="right" vertical="center" wrapText="1"/>
    </xf>
    <xf numFmtId="3" fontId="13" fillId="0" borderId="56" xfId="0" applyNumberFormat="1" applyFont="1" applyFill="1" applyBorder="1" applyAlignment="1">
      <alignment vertical="center"/>
    </xf>
    <xf numFmtId="0" fontId="5" fillId="0" borderId="12" xfId="41" applyFont="1" applyFill="1" applyBorder="1" applyAlignment="1">
      <alignment horizontal="center" vertical="center"/>
    </xf>
    <xf numFmtId="3" fontId="0" fillId="0" borderId="57" xfId="0" applyNumberFormat="1" applyFont="1" applyFill="1" applyBorder="1" applyAlignment="1">
      <alignment vertical="center"/>
    </xf>
    <xf numFmtId="0" fontId="13" fillId="0" borderId="16" xfId="41" applyFont="1" applyFill="1" applyBorder="1" applyAlignment="1">
      <alignment horizontal="center" vertical="center"/>
    </xf>
    <xf numFmtId="0" fontId="13" fillId="0" borderId="11" xfId="41" applyFont="1" applyFill="1" applyBorder="1" applyAlignment="1">
      <alignment horizontal="left" vertical="center" wrapText="1"/>
    </xf>
    <xf numFmtId="3" fontId="13" fillId="0" borderId="11" xfId="41" applyNumberFormat="1" applyFont="1" applyFill="1" applyBorder="1" applyAlignment="1">
      <alignment vertical="center"/>
    </xf>
    <xf numFmtId="3" fontId="13" fillId="0" borderId="55" xfId="0" applyNumberFormat="1" applyFont="1" applyFill="1" applyBorder="1" applyAlignment="1">
      <alignment vertical="center"/>
    </xf>
    <xf numFmtId="0" fontId="13" fillId="0" borderId="14" xfId="41" applyFont="1" applyFill="1" applyBorder="1" applyAlignment="1">
      <alignment horizontal="center" vertical="center"/>
    </xf>
    <xf numFmtId="0" fontId="13" fillId="0" borderId="64" xfId="41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vertical="center"/>
    </xf>
    <xf numFmtId="3" fontId="13" fillId="0" borderId="27" xfId="41" applyNumberFormat="1" applyFont="1" applyFill="1" applyBorder="1" applyAlignment="1">
      <alignment vertical="center"/>
    </xf>
    <xf numFmtId="165" fontId="13" fillId="0" borderId="27" xfId="47" applyNumberFormat="1" applyFont="1" applyFill="1" applyBorder="1" applyAlignment="1">
      <alignment vertical="center"/>
    </xf>
    <xf numFmtId="3" fontId="13" fillId="0" borderId="65" xfId="0" applyNumberFormat="1" applyFont="1" applyFill="1" applyBorder="1" applyAlignment="1">
      <alignment vertical="center"/>
    </xf>
    <xf numFmtId="0" fontId="13" fillId="0" borderId="24" xfId="41" applyFont="1" applyFill="1" applyBorder="1" applyAlignment="1">
      <alignment horizontal="center" vertical="center"/>
    </xf>
    <xf numFmtId="0" fontId="13" fillId="0" borderId="25" xfId="41" applyFont="1" applyFill="1" applyBorder="1" applyAlignment="1">
      <alignment vertical="center"/>
    </xf>
    <xf numFmtId="3" fontId="13" fillId="0" borderId="66" xfId="0" applyNumberFormat="1" applyFont="1" applyFill="1" applyBorder="1" applyAlignment="1">
      <alignment vertical="center"/>
    </xf>
    <xf numFmtId="0" fontId="13" fillId="0" borderId="15" xfId="41" applyFont="1" applyFill="1" applyBorder="1" applyAlignment="1">
      <alignment vertical="center" wrapText="1"/>
    </xf>
    <xf numFmtId="3" fontId="7" fillId="0" borderId="14" xfId="42" applyNumberFormat="1" applyFont="1" applyFill="1" applyBorder="1" applyAlignment="1">
      <alignment horizontal="center" vertical="center"/>
    </xf>
    <xf numFmtId="3" fontId="7" fillId="0" borderId="56" xfId="42" applyNumberFormat="1" applyFont="1" applyFill="1" applyBorder="1" applyAlignment="1">
      <alignment horizontal="center" vertical="center" wrapText="1"/>
    </xf>
    <xf numFmtId="0" fontId="16" fillId="0" borderId="14" xfId="42" applyFont="1" applyFill="1" applyBorder="1" applyAlignment="1">
      <alignment horizontal="center" vertical="center"/>
    </xf>
    <xf numFmtId="0" fontId="7" fillId="0" borderId="15" xfId="42" applyFont="1" applyFill="1" applyBorder="1" applyAlignment="1">
      <alignment horizontal="center" vertical="center" wrapText="1"/>
    </xf>
    <xf numFmtId="3" fontId="52" fillId="0" borderId="0" xfId="42" applyNumberFormat="1" applyFont="1" applyFill="1" applyAlignment="1">
      <alignment horizontal="right"/>
    </xf>
    <xf numFmtId="3" fontId="56" fillId="0" borderId="0" xfId="0" applyNumberFormat="1" applyFont="1" applyFill="1"/>
    <xf numFmtId="3" fontId="5" fillId="0" borderId="11" xfId="0" applyNumberFormat="1" applyFont="1" applyFill="1" applyBorder="1"/>
    <xf numFmtId="3" fontId="5" fillId="0" borderId="17" xfId="52" applyNumberFormat="1" applyFont="1" applyFill="1" applyBorder="1" applyAlignment="1">
      <alignment vertical="center"/>
    </xf>
    <xf numFmtId="3" fontId="7" fillId="0" borderId="15" xfId="41" applyNumberFormat="1" applyFont="1" applyFill="1" applyBorder="1" applyAlignment="1">
      <alignment horizontal="center" vertical="center" wrapText="1"/>
    </xf>
    <xf numFmtId="3" fontId="7" fillId="0" borderId="38" xfId="27" applyNumberFormat="1" applyFont="1" applyFill="1" applyBorder="1" applyAlignment="1" applyProtection="1">
      <alignment vertical="center"/>
      <protection locked="0"/>
    </xf>
    <xf numFmtId="3" fontId="7" fillId="0" borderId="25" xfId="42" applyNumberFormat="1" applyFont="1" applyFill="1" applyBorder="1" applyAlignment="1">
      <alignment horizontal="right" vertical="center" wrapText="1"/>
    </xf>
    <xf numFmtId="3" fontId="43" fillId="0" borderId="15" xfId="26" applyNumberFormat="1" applyFont="1" applyFill="1" applyBorder="1" applyAlignment="1">
      <alignment vertical="center"/>
    </xf>
    <xf numFmtId="170" fontId="7" fillId="0" borderId="15" xfId="42" applyNumberFormat="1" applyFont="1" applyFill="1" applyBorder="1" applyAlignment="1">
      <alignment horizontal="center" vertical="center" wrapText="1"/>
    </xf>
    <xf numFmtId="0" fontId="5" fillId="0" borderId="10" xfId="42" applyFont="1" applyFill="1" applyBorder="1" applyAlignment="1">
      <alignment vertical="center"/>
    </xf>
    <xf numFmtId="0" fontId="5" fillId="0" borderId="17" xfId="42" applyFont="1" applyFill="1" applyBorder="1" applyAlignment="1">
      <alignment vertical="center"/>
    </xf>
    <xf numFmtId="3" fontId="5" fillId="0" borderId="10" xfId="42" applyNumberFormat="1" applyFont="1" applyFill="1" applyBorder="1" applyAlignment="1">
      <alignment vertical="center"/>
    </xf>
    <xf numFmtId="3" fontId="7" fillId="0" borderId="15" xfId="41" applyNumberFormat="1" applyFont="1" applyFill="1" applyBorder="1" applyAlignment="1">
      <alignment horizontal="center" vertical="center" wrapText="1"/>
    </xf>
    <xf numFmtId="3" fontId="16" fillId="0" borderId="0" xfId="42" applyNumberFormat="1" applyFont="1" applyFill="1" applyAlignment="1">
      <alignment horizontal="center" vertical="center" wrapText="1"/>
    </xf>
    <xf numFmtId="3" fontId="7" fillId="0" borderId="63" xfId="42" applyNumberFormat="1" applyFont="1" applyFill="1" applyBorder="1" applyAlignment="1">
      <alignment horizontal="center" vertical="center" wrapText="1"/>
    </xf>
    <xf numFmtId="3" fontId="5" fillId="0" borderId="18" xfId="0" applyNumberFormat="1" applyFont="1" applyFill="1" applyBorder="1"/>
    <xf numFmtId="3" fontId="5" fillId="0" borderId="52" xfId="0" applyNumberFormat="1" applyFont="1" applyFill="1" applyBorder="1"/>
    <xf numFmtId="3" fontId="5" fillId="0" borderId="55" xfId="41" applyNumberFormat="1" applyFont="1" applyFill="1" applyBorder="1"/>
    <xf numFmtId="3" fontId="5" fillId="0" borderId="18" xfId="41" applyNumberFormat="1" applyFont="1" applyFill="1" applyBorder="1"/>
    <xf numFmtId="3" fontId="5" fillId="0" borderId="18" xfId="41" applyNumberFormat="1" applyFont="1" applyFill="1" applyBorder="1" applyAlignment="1">
      <alignment vertical="center"/>
    </xf>
    <xf numFmtId="3" fontId="5" fillId="0" borderId="42" xfId="47" applyNumberFormat="1" applyFont="1" applyFill="1" applyBorder="1" applyAlignment="1">
      <alignment vertical="center"/>
    </xf>
    <xf numFmtId="3" fontId="5" fillId="0" borderId="47" xfId="47" applyNumberFormat="1" applyFont="1" applyFill="1" applyBorder="1" applyAlignment="1">
      <alignment vertical="center"/>
    </xf>
    <xf numFmtId="3" fontId="7" fillId="0" borderId="50" xfId="47" applyNumberFormat="1" applyFont="1" applyFill="1" applyBorder="1" applyAlignment="1">
      <alignment vertical="center"/>
    </xf>
    <xf numFmtId="3" fontId="5" fillId="0" borderId="38" xfId="47" applyNumberFormat="1" applyFont="1" applyFill="1" applyBorder="1" applyAlignment="1"/>
    <xf numFmtId="3" fontId="7" fillId="0" borderId="37" xfId="47" applyNumberFormat="1" applyFont="1" applyFill="1" applyBorder="1" applyAlignment="1"/>
    <xf numFmtId="3" fontId="7" fillId="0" borderId="27" xfId="42" applyNumberFormat="1" applyFont="1" applyFill="1" applyBorder="1" applyAlignment="1">
      <alignment horizontal="center" vertical="center" wrapText="1"/>
    </xf>
    <xf numFmtId="0" fontId="7" fillId="0" borderId="14" xfId="42" applyFont="1" applyFill="1" applyBorder="1" applyAlignment="1">
      <alignment horizontal="center" vertical="center"/>
    </xf>
    <xf numFmtId="0" fontId="7" fillId="0" borderId="64" xfId="42" applyFont="1" applyFill="1" applyBorder="1" applyAlignment="1">
      <alignment horizontal="center" vertical="center"/>
    </xf>
    <xf numFmtId="3" fontId="7" fillId="0" borderId="22" xfId="42" applyNumberFormat="1" applyFont="1" applyFill="1" applyBorder="1" applyAlignment="1">
      <alignment horizontal="center" vertical="center" wrapText="1"/>
    </xf>
    <xf numFmtId="3" fontId="7" fillId="0" borderId="0" xfId="47" applyNumberFormat="1" applyFont="1" applyFill="1" applyBorder="1" applyAlignment="1">
      <alignment horizontal="right" vertical="center"/>
    </xf>
    <xf numFmtId="3" fontId="7" fillId="0" borderId="50" xfId="47" applyNumberFormat="1" applyFont="1" applyFill="1" applyBorder="1" applyAlignment="1">
      <alignment horizontal="right" vertical="center"/>
    </xf>
    <xf numFmtId="3" fontId="7" fillId="0" borderId="60" xfId="42" applyNumberFormat="1" applyFont="1" applyFill="1" applyBorder="1" applyAlignment="1">
      <alignment horizontal="center" vertical="center" wrapText="1"/>
    </xf>
    <xf numFmtId="3" fontId="15" fillId="0" borderId="20" xfId="53" applyNumberFormat="1" applyFont="1" applyFill="1" applyBorder="1"/>
    <xf numFmtId="3" fontId="51" fillId="0" borderId="15" xfId="53" applyNumberFormat="1" applyFont="1" applyFill="1" applyBorder="1"/>
    <xf numFmtId="3" fontId="7" fillId="0" borderId="20" xfId="41" applyNumberFormat="1" applyFont="1" applyFill="1" applyBorder="1" applyAlignment="1">
      <alignment horizontal="center" vertical="center" wrapText="1"/>
    </xf>
    <xf numFmtId="0" fontId="51" fillId="0" borderId="0" xfId="53" applyFont="1" applyFill="1" applyBorder="1" applyAlignment="1">
      <alignment horizontal="left"/>
    </xf>
    <xf numFmtId="3" fontId="51" fillId="0" borderId="0" xfId="53" applyNumberFormat="1" applyFont="1" applyFill="1" applyBorder="1"/>
    <xf numFmtId="165" fontId="7" fillId="0" borderId="0" xfId="47" applyNumberFormat="1" applyFont="1" applyFill="1" applyBorder="1"/>
    <xf numFmtId="0" fontId="9" fillId="0" borderId="0" xfId="54" applyFont="1" applyFill="1" applyBorder="1"/>
    <xf numFmtId="3" fontId="9" fillId="0" borderId="0" xfId="54" applyNumberFormat="1" applyFont="1" applyFill="1" applyBorder="1"/>
    <xf numFmtId="165" fontId="13" fillId="0" borderId="15" xfId="47" applyNumberFormat="1" applyFont="1" applyFill="1" applyBorder="1" applyAlignment="1">
      <alignment horizontal="right"/>
    </xf>
    <xf numFmtId="0" fontId="16" fillId="0" borderId="28" xfId="42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3" fontId="6" fillId="0" borderId="0" xfId="42" applyNumberFormat="1" applyFont="1" applyFill="1" applyAlignment="1">
      <alignment horizontal="center"/>
    </xf>
    <xf numFmtId="3" fontId="5" fillId="0" borderId="15" xfId="0" applyNumberFormat="1" applyFont="1" applyFill="1" applyBorder="1"/>
    <xf numFmtId="3" fontId="7" fillId="0" borderId="0" xfId="42" applyNumberFormat="1" applyFont="1" applyFill="1" applyAlignment="1">
      <alignment vertical="center"/>
    </xf>
    <xf numFmtId="3" fontId="3" fillId="0" borderId="0" xfId="42" applyNumberFormat="1" applyFont="1" applyFill="1" applyAlignment="1">
      <alignment vertical="center"/>
    </xf>
    <xf numFmtId="3" fontId="5" fillId="0" borderId="67" xfId="47" applyNumberFormat="1" applyFont="1" applyFill="1" applyBorder="1"/>
    <xf numFmtId="3" fontId="3" fillId="0" borderId="67" xfId="47" applyNumberFormat="1" applyFont="1" applyFill="1" applyBorder="1"/>
    <xf numFmtId="3" fontId="15" fillId="0" borderId="67" xfId="53" applyNumberFormat="1" applyFont="1" applyFill="1" applyBorder="1"/>
    <xf numFmtId="0" fontId="50" fillId="0" borderId="67" xfId="53" applyFont="1" applyFill="1" applyBorder="1"/>
    <xf numFmtId="3" fontId="7" fillId="0" borderId="67" xfId="53" applyNumberFormat="1" applyFont="1" applyFill="1" applyBorder="1"/>
    <xf numFmtId="3" fontId="5" fillId="0" borderId="67" xfId="47" applyNumberFormat="1" applyFont="1" applyFill="1" applyBorder="1" applyAlignment="1">
      <alignment horizontal="right"/>
    </xf>
    <xf numFmtId="3" fontId="5" fillId="0" borderId="67" xfId="53" applyNumberFormat="1" applyFont="1" applyFill="1" applyBorder="1"/>
    <xf numFmtId="3" fontId="3" fillId="0" borderId="67" xfId="53" applyNumberFormat="1" applyFont="1" applyFill="1" applyBorder="1"/>
    <xf numFmtId="3" fontId="3" fillId="0" borderId="67" xfId="47" applyNumberFormat="1" applyFont="1" applyFill="1" applyBorder="1" applyAlignment="1">
      <alignment horizontal="right"/>
    </xf>
    <xf numFmtId="3" fontId="58" fillId="0" borderId="67" xfId="47" applyNumberFormat="1" applyFont="1" applyFill="1" applyBorder="1" applyAlignment="1">
      <alignment vertical="top"/>
    </xf>
    <xf numFmtId="3" fontId="7" fillId="0" borderId="67" xfId="53" applyNumberFormat="1" applyFont="1" applyFill="1" applyBorder="1" applyAlignment="1">
      <alignment horizontal="left"/>
    </xf>
    <xf numFmtId="3" fontId="58" fillId="0" borderId="67" xfId="53" applyNumberFormat="1" applyFont="1" applyFill="1" applyBorder="1"/>
    <xf numFmtId="3" fontId="7" fillId="0" borderId="67" xfId="53" applyNumberFormat="1" applyFont="1" applyBorder="1"/>
    <xf numFmtId="3" fontId="58" fillId="0" borderId="67" xfId="47" applyNumberFormat="1" applyFont="1" applyFill="1" applyBorder="1" applyAlignment="1">
      <alignment horizontal="right"/>
    </xf>
    <xf numFmtId="165" fontId="5" fillId="0" borderId="67" xfId="47" applyNumberFormat="1" applyFont="1" applyFill="1" applyBorder="1" applyAlignment="1">
      <alignment horizontal="right"/>
    </xf>
    <xf numFmtId="3" fontId="44" fillId="0" borderId="67" xfId="47" applyNumberFormat="1" applyFont="1" applyFill="1" applyBorder="1" applyAlignment="1">
      <alignment horizontal="right"/>
    </xf>
    <xf numFmtId="165" fontId="13" fillId="0" borderId="67" xfId="47" applyNumberFormat="1" applyFont="1" applyFill="1" applyBorder="1" applyAlignment="1">
      <alignment horizontal="right"/>
    </xf>
    <xf numFmtId="165" fontId="7" fillId="0" borderId="67" xfId="47" applyNumberFormat="1" applyFont="1" applyBorder="1"/>
    <xf numFmtId="3" fontId="58" fillId="0" borderId="67" xfId="47" applyNumberFormat="1" applyFont="1" applyFill="1" applyBorder="1"/>
    <xf numFmtId="165" fontId="5" fillId="0" borderId="67" xfId="47" applyNumberFormat="1" applyFont="1" applyBorder="1"/>
    <xf numFmtId="0" fontId="5" fillId="0" borderId="29" xfId="53" applyFont="1" applyFill="1" applyBorder="1"/>
    <xf numFmtId="3" fontId="44" fillId="0" borderId="67" xfId="47" applyNumberFormat="1" applyFont="1" applyFill="1" applyBorder="1"/>
    <xf numFmtId="0" fontId="58" fillId="26" borderId="29" xfId="53" applyFont="1" applyFill="1" applyBorder="1"/>
    <xf numFmtId="165" fontId="15" fillId="0" borderId="67" xfId="47" applyNumberFormat="1" applyFont="1" applyBorder="1"/>
    <xf numFmtId="0" fontId="0" fillId="26" borderId="29" xfId="53" applyFont="1" applyFill="1" applyBorder="1" applyAlignment="1">
      <alignment wrapText="1"/>
    </xf>
    <xf numFmtId="165" fontId="5" fillId="0" borderId="67" xfId="47" applyNumberFormat="1" applyFont="1" applyFill="1" applyBorder="1"/>
    <xf numFmtId="3" fontId="44" fillId="0" borderId="67" xfId="53" applyNumberFormat="1" applyFont="1" applyFill="1" applyBorder="1"/>
    <xf numFmtId="0" fontId="59" fillId="26" borderId="13" xfId="53" applyFont="1" applyFill="1" applyBorder="1"/>
    <xf numFmtId="165" fontId="7" fillId="0" borderId="67" xfId="47" applyNumberFormat="1" applyFont="1" applyBorder="1" applyAlignment="1">
      <alignment horizontal="left"/>
    </xf>
    <xf numFmtId="0" fontId="0" fillId="26" borderId="29" xfId="53" applyFont="1" applyFill="1" applyBorder="1"/>
    <xf numFmtId="0" fontId="9" fillId="0" borderId="67" xfId="54" applyFont="1" applyFill="1" applyBorder="1"/>
    <xf numFmtId="0" fontId="16" fillId="0" borderId="0" xfId="52" applyFont="1" applyBorder="1" applyAlignment="1">
      <alignment horizontal="center" vertical="center"/>
    </xf>
    <xf numFmtId="0" fontId="16" fillId="0" borderId="0" xfId="42" applyFont="1" applyFill="1" applyAlignment="1">
      <alignment horizontal="center"/>
    </xf>
    <xf numFmtId="3" fontId="7" fillId="0" borderId="28" xfId="42" applyNumberFormat="1" applyFont="1" applyFill="1" applyBorder="1" applyAlignment="1">
      <alignment horizontal="center" vertical="center" wrapText="1"/>
    </xf>
    <xf numFmtId="165" fontId="5" fillId="0" borderId="42" xfId="47" applyNumberFormat="1" applyFont="1" applyFill="1" applyBorder="1"/>
    <xf numFmtId="165" fontId="5" fillId="0" borderId="48" xfId="47" applyNumberFormat="1" applyFont="1" applyFill="1" applyBorder="1"/>
    <xf numFmtId="3" fontId="5" fillId="0" borderId="67" xfId="0" applyNumberFormat="1" applyFont="1" applyFill="1" applyBorder="1"/>
    <xf numFmtId="3" fontId="5" fillId="0" borderId="67" xfId="41" applyNumberFormat="1" applyFont="1" applyFill="1" applyBorder="1" applyAlignment="1">
      <alignment vertical="center" wrapText="1"/>
    </xf>
    <xf numFmtId="0" fontId="5" fillId="0" borderId="10" xfId="41" applyFont="1" applyFill="1" applyBorder="1" applyAlignment="1">
      <alignment horizontal="left" vertical="center"/>
    </xf>
    <xf numFmtId="3" fontId="5" fillId="0" borderId="67" xfId="52" applyNumberFormat="1" applyFont="1" applyFill="1" applyBorder="1" applyAlignment="1">
      <alignment vertical="center"/>
    </xf>
    <xf numFmtId="3" fontId="5" fillId="0" borderId="67" xfId="47" applyNumberFormat="1" applyFont="1" applyBorder="1"/>
    <xf numFmtId="3" fontId="5" fillId="0" borderId="68" xfId="47" applyNumberFormat="1" applyFont="1" applyBorder="1"/>
    <xf numFmtId="3" fontId="4" fillId="0" borderId="0" xfId="52" applyNumberFormat="1" applyFont="1" applyAlignment="1"/>
    <xf numFmtId="3" fontId="7" fillId="0" borderId="18" xfId="47" applyNumberFormat="1" applyFont="1" applyFill="1" applyBorder="1" applyAlignment="1">
      <alignment horizontal="right" vertical="center"/>
    </xf>
    <xf numFmtId="0" fontId="15" fillId="0" borderId="14" xfId="53" applyFont="1" applyFill="1" applyBorder="1" applyAlignment="1">
      <alignment horizontal="left"/>
    </xf>
    <xf numFmtId="3" fontId="10" fillId="0" borderId="0" xfId="52" applyNumberFormat="1" applyFont="1" applyFill="1" applyAlignment="1">
      <alignment vertical="center"/>
    </xf>
    <xf numFmtId="166" fontId="10" fillId="0" borderId="0" xfId="52" applyNumberFormat="1" applyFont="1" applyFill="1" applyAlignment="1">
      <alignment vertical="center"/>
    </xf>
    <xf numFmtId="0" fontId="5" fillId="0" borderId="67" xfId="41" applyFont="1" applyFill="1" applyBorder="1" applyAlignment="1">
      <alignment vertical="center"/>
    </xf>
    <xf numFmtId="3" fontId="7" fillId="0" borderId="56" xfId="41" applyNumberFormat="1" applyFont="1" applyFill="1" applyBorder="1" applyAlignment="1">
      <alignment horizontal="center" vertical="center" wrapText="1"/>
    </xf>
    <xf numFmtId="3" fontId="7" fillId="0" borderId="56" xfId="42" applyNumberFormat="1" applyFont="1" applyBorder="1" applyAlignment="1">
      <alignment horizontal="center" vertical="center" wrapText="1"/>
    </xf>
    <xf numFmtId="3" fontId="5" fillId="0" borderId="67" xfId="42" applyNumberFormat="1" applyFont="1" applyBorder="1"/>
    <xf numFmtId="3" fontId="5" fillId="0" borderId="68" xfId="42" applyNumberFormat="1" applyFont="1" applyBorder="1"/>
    <xf numFmtId="3" fontId="5" fillId="0" borderId="68" xfId="47" applyNumberFormat="1" applyFont="1" applyFill="1" applyBorder="1"/>
    <xf numFmtId="165" fontId="5" fillId="0" borderId="68" xfId="47" applyNumberFormat="1" applyFont="1" applyBorder="1"/>
    <xf numFmtId="3" fontId="5" fillId="0" borderId="16" xfId="52" applyNumberFormat="1" applyFont="1" applyFill="1" applyBorder="1" applyAlignment="1">
      <alignment vertical="center" wrapText="1"/>
    </xf>
    <xf numFmtId="3" fontId="7" fillId="0" borderId="61" xfId="42" applyNumberFormat="1" applyFont="1" applyFill="1" applyBorder="1" applyAlignment="1">
      <alignment horizontal="center" vertical="center" wrapText="1"/>
    </xf>
    <xf numFmtId="3" fontId="7" fillId="0" borderId="28" xfId="42" applyNumberFormat="1" applyFont="1" applyFill="1" applyBorder="1" applyAlignment="1">
      <alignment horizontal="center" vertical="center" wrapText="1"/>
    </xf>
    <xf numFmtId="3" fontId="7" fillId="0" borderId="36" xfId="42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right"/>
    </xf>
    <xf numFmtId="3" fontId="7" fillId="0" borderId="67" xfId="42" applyNumberFormat="1" applyFont="1" applyFill="1" applyBorder="1" applyAlignment="1">
      <alignment vertical="center" wrapText="1"/>
    </xf>
    <xf numFmtId="165" fontId="7" fillId="0" borderId="67" xfId="47" applyNumberFormat="1" applyFont="1" applyFill="1" applyBorder="1" applyAlignment="1">
      <alignment horizontal="right" vertical="center"/>
    </xf>
    <xf numFmtId="3" fontId="7" fillId="0" borderId="67" xfId="47" applyNumberFormat="1" applyFont="1" applyFill="1" applyBorder="1" applyAlignment="1">
      <alignment horizontal="right" vertical="center"/>
    </xf>
    <xf numFmtId="3" fontId="5" fillId="0" borderId="67" xfId="26" applyNumberFormat="1" applyFont="1" applyFill="1" applyBorder="1" applyAlignment="1">
      <alignment horizontal="right" vertical="center"/>
    </xf>
    <xf numFmtId="165" fontId="5" fillId="0" borderId="67" xfId="47" applyNumberFormat="1" applyFont="1" applyFill="1" applyBorder="1" applyAlignment="1">
      <alignment horizontal="right" vertical="center"/>
    </xf>
    <xf numFmtId="3" fontId="5" fillId="0" borderId="67" xfId="47" applyNumberFormat="1" applyFont="1" applyFill="1" applyBorder="1" applyAlignment="1">
      <alignment horizontal="right" vertical="center"/>
    </xf>
    <xf numFmtId="3" fontId="5" fillId="0" borderId="18" xfId="26" applyNumberFormat="1" applyFont="1" applyFill="1" applyBorder="1" applyAlignment="1">
      <alignment horizontal="right" vertical="center"/>
    </xf>
    <xf numFmtId="3" fontId="7" fillId="0" borderId="20" xfId="42" applyNumberFormat="1" applyFont="1" applyFill="1" applyBorder="1" applyAlignment="1">
      <alignment horizontal="center" vertical="center" wrapText="1"/>
    </xf>
    <xf numFmtId="165" fontId="13" fillId="0" borderId="67" xfId="47" applyNumberFormat="1" applyFont="1" applyFill="1" applyBorder="1"/>
    <xf numFmtId="3" fontId="5" fillId="0" borderId="18" xfId="47" applyNumberFormat="1" applyFont="1" applyFill="1" applyBorder="1"/>
    <xf numFmtId="3" fontId="13" fillId="0" borderId="18" xfId="47" applyNumberFormat="1" applyFont="1" applyFill="1" applyBorder="1"/>
    <xf numFmtId="3" fontId="53" fillId="0" borderId="56" xfId="47" applyNumberFormat="1" applyFont="1" applyFill="1" applyBorder="1"/>
    <xf numFmtId="165" fontId="53" fillId="0" borderId="15" xfId="47" applyNumberFormat="1" applyFont="1" applyFill="1" applyBorder="1"/>
    <xf numFmtId="165" fontId="15" fillId="0" borderId="28" xfId="47" applyNumberFormat="1" applyFont="1" applyFill="1" applyBorder="1"/>
    <xf numFmtId="3" fontId="15" fillId="0" borderId="36" xfId="47" applyNumberFormat="1" applyFont="1" applyFill="1" applyBorder="1"/>
    <xf numFmtId="3" fontId="15" fillId="0" borderId="67" xfId="47" applyNumberFormat="1" applyFont="1" applyFill="1" applyBorder="1"/>
    <xf numFmtId="3" fontId="48" fillId="0" borderId="67" xfId="53" applyNumberFormat="1" applyFont="1" applyFill="1" applyBorder="1"/>
    <xf numFmtId="0" fontId="46" fillId="0" borderId="20" xfId="53" applyFont="1" applyFill="1" applyBorder="1"/>
    <xf numFmtId="3" fontId="5" fillId="0" borderId="52" xfId="47" applyNumberFormat="1" applyFont="1" applyFill="1" applyBorder="1"/>
    <xf numFmtId="0" fontId="0" fillId="0" borderId="29" xfId="53" applyFont="1" applyFill="1" applyBorder="1"/>
    <xf numFmtId="3" fontId="5" fillId="0" borderId="20" xfId="47" applyNumberFormat="1" applyFont="1" applyFill="1" applyBorder="1"/>
    <xf numFmtId="3" fontId="58" fillId="0" borderId="20" xfId="47" applyNumberFormat="1" applyFont="1" applyFill="1" applyBorder="1"/>
    <xf numFmtId="165" fontId="5" fillId="0" borderId="20" xfId="47" applyNumberFormat="1" applyFont="1" applyFill="1" applyBorder="1" applyAlignment="1">
      <alignment horizontal="right"/>
    </xf>
    <xf numFmtId="0" fontId="60" fillId="0" borderId="0" xfId="54" applyFont="1" applyAlignment="1">
      <alignment horizontal="right"/>
    </xf>
    <xf numFmtId="3" fontId="16" fillId="0" borderId="28" xfId="42" applyNumberFormat="1" applyFont="1" applyFill="1" applyBorder="1" applyAlignment="1">
      <alignment horizontal="center" vertical="center" wrapText="1"/>
    </xf>
    <xf numFmtId="3" fontId="50" fillId="0" borderId="67" xfId="53" applyNumberFormat="1" applyFont="1" applyFill="1" applyBorder="1"/>
    <xf numFmtId="3" fontId="13" fillId="0" borderId="67" xfId="47" applyNumberFormat="1" applyFont="1" applyFill="1" applyBorder="1" applyAlignment="1">
      <alignment horizontal="right"/>
    </xf>
    <xf numFmtId="3" fontId="7" fillId="0" borderId="67" xfId="47" applyNumberFormat="1" applyFont="1" applyBorder="1"/>
    <xf numFmtId="3" fontId="15" fillId="0" borderId="67" xfId="47" applyNumberFormat="1" applyFont="1" applyBorder="1"/>
    <xf numFmtId="3" fontId="7" fillId="0" borderId="67" xfId="47" applyNumberFormat="1" applyFont="1" applyBorder="1" applyAlignment="1">
      <alignment horizontal="left"/>
    </xf>
    <xf numFmtId="3" fontId="5" fillId="0" borderId="20" xfId="47" applyNumberFormat="1" applyFont="1" applyFill="1" applyBorder="1" applyAlignment="1">
      <alignment horizontal="right"/>
    </xf>
    <xf numFmtId="3" fontId="13" fillId="0" borderId="15" xfId="47" applyNumberFormat="1" applyFont="1" applyFill="1" applyBorder="1" applyAlignment="1">
      <alignment horizontal="right"/>
    </xf>
    <xf numFmtId="3" fontId="42" fillId="0" borderId="36" xfId="54" applyNumberFormat="1" applyFont="1" applyBorder="1"/>
    <xf numFmtId="3" fontId="50" fillId="0" borderId="18" xfId="54" applyNumberFormat="1" applyFont="1" applyBorder="1"/>
    <xf numFmtId="3" fontId="9" fillId="0" borderId="18" xfId="54" applyNumberFormat="1" applyFont="1" applyBorder="1"/>
    <xf numFmtId="3" fontId="5" fillId="0" borderId="18" xfId="47" applyNumberFormat="1" applyFont="1" applyFill="1" applyBorder="1" applyAlignment="1">
      <alignment horizontal="right"/>
    </xf>
    <xf numFmtId="3" fontId="13" fillId="0" borderId="18" xfId="47" applyNumberFormat="1" applyFont="1" applyFill="1" applyBorder="1" applyAlignment="1">
      <alignment horizontal="right"/>
    </xf>
    <xf numFmtId="3" fontId="7" fillId="0" borderId="18" xfId="47" applyNumberFormat="1" applyFont="1" applyBorder="1"/>
    <xf numFmtId="3" fontId="15" fillId="0" borderId="18" xfId="47" applyNumberFormat="1" applyFont="1" applyBorder="1"/>
    <xf numFmtId="3" fontId="7" fillId="0" borderId="18" xfId="47" applyNumberFormat="1" applyFont="1" applyBorder="1" applyAlignment="1">
      <alignment horizontal="left"/>
    </xf>
    <xf numFmtId="3" fontId="5" fillId="0" borderId="52" xfId="47" applyNumberFormat="1" applyFont="1" applyFill="1" applyBorder="1" applyAlignment="1">
      <alignment horizontal="right"/>
    </xf>
    <xf numFmtId="3" fontId="13" fillId="0" borderId="56" xfId="47" applyNumberFormat="1" applyFont="1" applyFill="1" applyBorder="1" applyAlignment="1">
      <alignment horizontal="right"/>
    </xf>
    <xf numFmtId="3" fontId="55" fillId="0" borderId="0" xfId="26" applyNumberFormat="1" applyFont="1" applyFill="1" applyBorder="1" applyAlignment="1">
      <alignment vertical="center"/>
    </xf>
    <xf numFmtId="170" fontId="7" fillId="0" borderId="27" xfId="42" applyNumberFormat="1" applyFont="1" applyFill="1" applyBorder="1" applyAlignment="1">
      <alignment horizontal="center" vertical="center" wrapText="1"/>
    </xf>
    <xf numFmtId="0" fontId="11" fillId="0" borderId="0" xfId="42" applyFont="1" applyFill="1" applyBorder="1"/>
    <xf numFmtId="3" fontId="56" fillId="0" borderId="0" xfId="0" applyNumberFormat="1" applyFont="1" applyFill="1" applyAlignment="1">
      <alignment vertical="center"/>
    </xf>
    <xf numFmtId="3" fontId="61" fillId="0" borderId="0" xfId="0" applyNumberFormat="1" applyFont="1" applyFill="1" applyAlignment="1">
      <alignment vertical="center"/>
    </xf>
    <xf numFmtId="3" fontId="7" fillId="0" borderId="15" xfId="41" applyNumberFormat="1" applyFont="1" applyFill="1" applyBorder="1" applyAlignment="1">
      <alignment horizontal="center" vertical="center" wrapText="1"/>
    </xf>
    <xf numFmtId="0" fontId="10" fillId="0" borderId="13" xfId="41" applyFont="1" applyFill="1" applyBorder="1" applyAlignment="1">
      <alignment vertical="center" wrapText="1"/>
    </xf>
    <xf numFmtId="3" fontId="10" fillId="0" borderId="10" xfId="41" applyNumberFormat="1" applyFont="1" applyFill="1" applyBorder="1"/>
    <xf numFmtId="165" fontId="10" fillId="0" borderId="10" xfId="47" applyNumberFormat="1" applyFont="1" applyFill="1" applyBorder="1"/>
    <xf numFmtId="3" fontId="10" fillId="0" borderId="18" xfId="41" applyNumberFormat="1" applyFont="1" applyFill="1" applyBorder="1"/>
    <xf numFmtId="0" fontId="10" fillId="0" borderId="12" xfId="41" applyFont="1" applyFill="1" applyBorder="1" applyAlignment="1">
      <alignment vertical="center" wrapText="1"/>
    </xf>
    <xf numFmtId="3" fontId="10" fillId="0" borderId="17" xfId="47" applyNumberFormat="1" applyFont="1" applyFill="1" applyBorder="1" applyAlignment="1">
      <alignment vertical="center"/>
    </xf>
    <xf numFmtId="165" fontId="10" fillId="0" borderId="17" xfId="47" applyNumberFormat="1" applyFont="1" applyFill="1" applyBorder="1" applyAlignment="1">
      <alignment vertical="center"/>
    </xf>
    <xf numFmtId="3" fontId="10" fillId="0" borderId="57" xfId="47" applyNumberFormat="1" applyFont="1" applyFill="1" applyBorder="1" applyAlignment="1">
      <alignment vertical="center"/>
    </xf>
    <xf numFmtId="0" fontId="8" fillId="0" borderId="14" xfId="41" applyFont="1" applyFill="1" applyBorder="1" applyAlignment="1">
      <alignment vertical="center" wrapText="1"/>
    </xf>
    <xf numFmtId="3" fontId="8" fillId="0" borderId="15" xfId="26" applyNumberFormat="1" applyFont="1" applyFill="1" applyBorder="1" applyAlignment="1">
      <alignment vertical="center"/>
    </xf>
    <xf numFmtId="165" fontId="8" fillId="0" borderId="15" xfId="47" applyNumberFormat="1" applyFont="1" applyFill="1" applyBorder="1" applyAlignment="1">
      <alignment vertical="center"/>
    </xf>
    <xf numFmtId="3" fontId="8" fillId="0" borderId="56" xfId="26" applyNumberFormat="1" applyFont="1" applyFill="1" applyBorder="1" applyAlignment="1">
      <alignment vertical="center"/>
    </xf>
    <xf numFmtId="0" fontId="8" fillId="0" borderId="16" xfId="41" applyFont="1" applyFill="1" applyBorder="1" applyAlignment="1">
      <alignment vertical="center" wrapText="1"/>
    </xf>
    <xf numFmtId="3" fontId="8" fillId="0" borderId="11" xfId="41" applyNumberFormat="1" applyFont="1" applyFill="1" applyBorder="1" applyAlignment="1">
      <alignment vertical="center" wrapText="1"/>
    </xf>
    <xf numFmtId="3" fontId="8" fillId="0" borderId="11" xfId="41" applyNumberFormat="1" applyFont="1" applyFill="1" applyBorder="1"/>
    <xf numFmtId="165" fontId="8" fillId="0" borderId="11" xfId="47" applyNumberFormat="1" applyFont="1" applyFill="1" applyBorder="1"/>
    <xf numFmtId="3" fontId="8" fillId="0" borderId="55" xfId="41" applyNumberFormat="1" applyFont="1" applyFill="1" applyBorder="1"/>
    <xf numFmtId="0" fontId="8" fillId="0" borderId="13" xfId="41" applyFont="1" applyFill="1" applyBorder="1" applyAlignment="1">
      <alignment vertical="center" wrapText="1"/>
    </xf>
    <xf numFmtId="3" fontId="8" fillId="0" borderId="10" xfId="26" applyNumberFormat="1" applyFont="1" applyFill="1" applyBorder="1" applyAlignment="1">
      <alignment vertical="center"/>
    </xf>
    <xf numFmtId="165" fontId="8" fillId="0" borderId="10" xfId="47" applyNumberFormat="1" applyFont="1" applyFill="1" applyBorder="1" applyAlignment="1">
      <alignment vertical="center"/>
    </xf>
    <xf numFmtId="3" fontId="8" fillId="0" borderId="18" xfId="26" applyNumberFormat="1" applyFont="1" applyFill="1" applyBorder="1" applyAlignment="1">
      <alignment vertical="center"/>
    </xf>
    <xf numFmtId="0" fontId="7" fillId="0" borderId="14" xfId="41" applyFont="1" applyFill="1" applyBorder="1" applyAlignment="1">
      <alignment vertical="center" wrapText="1"/>
    </xf>
    <xf numFmtId="3" fontId="7" fillId="0" borderId="15" xfId="26" applyNumberFormat="1" applyFont="1" applyFill="1" applyBorder="1" applyAlignment="1">
      <alignment vertical="center"/>
    </xf>
    <xf numFmtId="165" fontId="7" fillId="0" borderId="15" xfId="47" applyNumberFormat="1" applyFont="1" applyFill="1" applyBorder="1" applyAlignment="1">
      <alignment vertical="center"/>
    </xf>
    <xf numFmtId="3" fontId="7" fillId="0" borderId="56" xfId="26" applyNumberFormat="1" applyFont="1" applyFill="1" applyBorder="1" applyAlignment="1">
      <alignment vertical="center"/>
    </xf>
    <xf numFmtId="3" fontId="8" fillId="0" borderId="16" xfId="41" applyNumberFormat="1" applyFont="1" applyFill="1" applyBorder="1" applyAlignment="1">
      <alignment vertical="center" wrapText="1"/>
    </xf>
    <xf numFmtId="3" fontId="8" fillId="0" borderId="44" xfId="41" applyNumberFormat="1" applyFont="1" applyFill="1" applyBorder="1" applyAlignment="1">
      <alignment vertical="center" wrapText="1"/>
    </xf>
    <xf numFmtId="165" fontId="8" fillId="0" borderId="11" xfId="47" applyNumberFormat="1" applyFont="1" applyFill="1" applyBorder="1" applyAlignment="1">
      <alignment vertical="center"/>
    </xf>
    <xf numFmtId="3" fontId="8" fillId="0" borderId="11" xfId="47" applyNumberFormat="1" applyFont="1" applyFill="1" applyBorder="1" applyAlignment="1">
      <alignment vertical="center"/>
    </xf>
    <xf numFmtId="3" fontId="8" fillId="0" borderId="55" xfId="47" applyNumberFormat="1" applyFont="1" applyFill="1" applyBorder="1" applyAlignment="1">
      <alignment vertical="center"/>
    </xf>
    <xf numFmtId="3" fontId="7" fillId="0" borderId="14" xfId="41" applyNumberFormat="1" applyFont="1" applyFill="1" applyBorder="1" applyAlignment="1">
      <alignment vertical="center" wrapText="1"/>
    </xf>
    <xf numFmtId="3" fontId="8" fillId="0" borderId="14" xfId="41" applyNumberFormat="1" applyFont="1" applyFill="1" applyBorder="1" applyAlignment="1">
      <alignment vertical="center" wrapText="1"/>
    </xf>
    <xf numFmtId="0" fontId="7" fillId="0" borderId="13" xfId="40" applyFont="1" applyFill="1" applyBorder="1" applyAlignment="1">
      <alignment horizontal="left" vertical="center" wrapText="1"/>
    </xf>
    <xf numFmtId="0" fontId="0" fillId="0" borderId="13" xfId="42" applyFont="1" applyFill="1" applyBorder="1"/>
    <xf numFmtId="165" fontId="3" fillId="0" borderId="67" xfId="47" applyNumberFormat="1" applyFont="1" applyFill="1" applyBorder="1" applyAlignment="1">
      <alignment horizontal="right" vertical="center"/>
    </xf>
    <xf numFmtId="3" fontId="3" fillId="0" borderId="67" xfId="47" applyNumberFormat="1" applyFont="1" applyFill="1" applyBorder="1" applyAlignment="1">
      <alignment horizontal="right" vertical="center"/>
    </xf>
    <xf numFmtId="3" fontId="5" fillId="0" borderId="67" xfId="26" applyNumberFormat="1" applyFont="1" applyFill="1" applyBorder="1" applyAlignment="1">
      <alignment vertical="center"/>
    </xf>
    <xf numFmtId="165" fontId="3" fillId="0" borderId="68" xfId="47" applyNumberFormat="1" applyFont="1" applyFill="1" applyBorder="1" applyAlignment="1">
      <alignment horizontal="right" vertical="center"/>
    </xf>
    <xf numFmtId="3" fontId="3" fillId="0" borderId="68" xfId="47" applyNumberFormat="1" applyFont="1" applyFill="1" applyBorder="1" applyAlignment="1">
      <alignment horizontal="right" vertical="center"/>
    </xf>
    <xf numFmtId="164" fontId="0" fillId="0" borderId="0" xfId="26" applyNumberFormat="1" applyFont="1" applyFill="1" applyAlignment="1">
      <alignment vertical="center"/>
    </xf>
    <xf numFmtId="3" fontId="15" fillId="0" borderId="14" xfId="41" applyNumberFormat="1" applyFont="1" applyFill="1" applyBorder="1" applyAlignment="1">
      <alignment horizontal="center" vertical="center"/>
    </xf>
    <xf numFmtId="3" fontId="7" fillId="0" borderId="62" xfId="42" applyNumberFormat="1" applyFont="1" applyFill="1" applyBorder="1" applyAlignment="1">
      <alignment horizontal="center" vertical="center" wrapText="1"/>
    </xf>
    <xf numFmtId="0" fontId="5" fillId="0" borderId="12" xfId="41" applyFont="1" applyFill="1" applyBorder="1" applyAlignment="1">
      <alignment vertical="center" wrapText="1"/>
    </xf>
    <xf numFmtId="165" fontId="5" fillId="0" borderId="17" xfId="47" applyNumberFormat="1" applyFont="1" applyFill="1" applyBorder="1" applyAlignment="1">
      <alignment horizontal="right" vertical="center" wrapText="1"/>
    </xf>
    <xf numFmtId="3" fontId="8" fillId="0" borderId="14" xfId="41" applyNumberFormat="1" applyFont="1" applyFill="1" applyBorder="1" applyAlignment="1">
      <alignment horizontal="left" vertical="center" wrapText="1"/>
    </xf>
    <xf numFmtId="165" fontId="8" fillId="0" borderId="15" xfId="47" applyNumberFormat="1" applyFont="1" applyFill="1" applyBorder="1" applyAlignment="1">
      <alignment horizontal="right" vertical="center" wrapText="1"/>
    </xf>
    <xf numFmtId="3" fontId="8" fillId="0" borderId="16" xfId="41" applyNumberFormat="1" applyFont="1" applyFill="1" applyBorder="1" applyAlignment="1">
      <alignment vertical="center"/>
    </xf>
    <xf numFmtId="165" fontId="8" fillId="0" borderId="11" xfId="47" applyNumberFormat="1" applyFont="1" applyFill="1" applyBorder="1" applyAlignment="1">
      <alignment horizontal="right" vertical="center" wrapText="1"/>
    </xf>
    <xf numFmtId="165" fontId="8" fillId="0" borderId="10" xfId="47" applyNumberFormat="1" applyFont="1" applyFill="1" applyBorder="1" applyAlignment="1">
      <alignment horizontal="right" vertical="center"/>
    </xf>
    <xf numFmtId="3" fontId="8" fillId="0" borderId="13" xfId="41" applyNumberFormat="1" applyFont="1" applyFill="1" applyBorder="1" applyAlignment="1">
      <alignment vertical="center" wrapText="1"/>
    </xf>
    <xf numFmtId="3" fontId="57" fillId="0" borderId="10" xfId="41" applyNumberFormat="1" applyFont="1" applyFill="1" applyBorder="1" applyAlignment="1">
      <alignment horizontal="right" vertical="center"/>
    </xf>
    <xf numFmtId="3" fontId="7" fillId="0" borderId="14" xfId="41" applyNumberFormat="1" applyFont="1" applyFill="1" applyBorder="1" applyAlignment="1">
      <alignment horizontal="left" vertical="center" wrapText="1"/>
    </xf>
    <xf numFmtId="165" fontId="7" fillId="0" borderId="15" xfId="47" applyNumberFormat="1" applyFont="1" applyFill="1" applyBorder="1" applyAlignment="1">
      <alignment horizontal="right" vertical="center" wrapText="1"/>
    </xf>
    <xf numFmtId="3" fontId="5" fillId="0" borderId="0" xfId="41" applyNumberFormat="1" applyFont="1" applyFill="1" applyBorder="1" applyAlignment="1">
      <alignment vertical="center"/>
    </xf>
    <xf numFmtId="165" fontId="5" fillId="0" borderId="61" xfId="47" applyNumberFormat="1" applyFont="1" applyFill="1" applyBorder="1" applyAlignment="1">
      <alignment vertical="center" wrapText="1"/>
    </xf>
    <xf numFmtId="165" fontId="5" fillId="0" borderId="42" xfId="47" applyNumberFormat="1" applyFont="1" applyFill="1" applyBorder="1" applyAlignment="1">
      <alignment vertical="center" wrapText="1"/>
    </xf>
    <xf numFmtId="165" fontId="8" fillId="0" borderId="50" xfId="47" applyNumberFormat="1" applyFont="1" applyFill="1" applyBorder="1" applyAlignment="1">
      <alignment vertical="center" wrapText="1"/>
    </xf>
    <xf numFmtId="3" fontId="5" fillId="0" borderId="16" xfId="41" applyNumberFormat="1" applyFont="1" applyFill="1" applyBorder="1" applyAlignment="1">
      <alignment vertical="center" wrapText="1"/>
    </xf>
    <xf numFmtId="165" fontId="5" fillId="0" borderId="44" xfId="47" applyNumberFormat="1" applyFont="1" applyFill="1" applyBorder="1" applyAlignment="1">
      <alignment vertical="center" wrapText="1"/>
    </xf>
    <xf numFmtId="0" fontId="5" fillId="0" borderId="13" xfId="0" applyFont="1" applyFill="1" applyBorder="1"/>
    <xf numFmtId="3" fontId="5" fillId="0" borderId="41" xfId="0" applyNumberFormat="1" applyFont="1" applyFill="1" applyBorder="1"/>
    <xf numFmtId="0" fontId="10" fillId="0" borderId="12" xfId="0" applyFont="1" applyFill="1" applyBorder="1"/>
    <xf numFmtId="165" fontId="10" fillId="0" borderId="47" xfId="47" applyNumberFormat="1" applyFont="1" applyFill="1" applyBorder="1"/>
    <xf numFmtId="0" fontId="8" fillId="0" borderId="14" xfId="0" applyFont="1" applyFill="1" applyBorder="1"/>
    <xf numFmtId="165" fontId="8" fillId="0" borderId="50" xfId="47" applyNumberFormat="1" applyFont="1" applyFill="1" applyBorder="1"/>
    <xf numFmtId="165" fontId="5" fillId="0" borderId="49" xfId="47" applyNumberFormat="1" applyFont="1" applyFill="1" applyBorder="1" applyAlignment="1">
      <alignment vertical="center" wrapText="1"/>
    </xf>
    <xf numFmtId="3" fontId="7" fillId="0" borderId="62" xfId="41" applyNumberFormat="1" applyFont="1" applyFill="1" applyBorder="1" applyAlignment="1">
      <alignment horizontal="center" vertical="center" wrapText="1"/>
    </xf>
    <xf numFmtId="3" fontId="7" fillId="0" borderId="20" xfId="42" applyNumberFormat="1" applyFont="1" applyFill="1" applyBorder="1" applyAlignment="1">
      <alignment horizontal="center" vertical="center" wrapText="1"/>
    </xf>
    <xf numFmtId="0" fontId="17" fillId="0" borderId="0" xfId="42" applyFont="1" applyAlignment="1">
      <alignment horizontal="center"/>
    </xf>
    <xf numFmtId="0" fontId="17" fillId="0" borderId="0" xfId="42" applyFont="1" applyAlignment="1">
      <alignment horizontal="center" wrapText="1"/>
    </xf>
    <xf numFmtId="0" fontId="16" fillId="0" borderId="0" xfId="0" applyFont="1" applyFill="1" applyAlignment="1">
      <alignment horizontal="center"/>
    </xf>
    <xf numFmtId="0" fontId="12" fillId="0" borderId="38" xfId="0" applyFont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3" fontId="6" fillId="0" borderId="0" xfId="42" applyNumberFormat="1" applyFont="1" applyAlignment="1">
      <alignment horizontal="center"/>
    </xf>
    <xf numFmtId="3" fontId="6" fillId="0" borderId="0" xfId="42" applyNumberFormat="1" applyFont="1" applyAlignment="1">
      <alignment horizontal="center" wrapText="1"/>
    </xf>
    <xf numFmtId="3" fontId="6" fillId="0" borderId="0" xfId="42" applyNumberFormat="1" applyFont="1" applyFill="1" applyAlignment="1">
      <alignment horizontal="center"/>
    </xf>
    <xf numFmtId="0" fontId="6" fillId="0" borderId="0" xfId="42" applyFont="1" applyFill="1" applyBorder="1" applyAlignment="1">
      <alignment horizontal="center"/>
    </xf>
    <xf numFmtId="3" fontId="6" fillId="0" borderId="0" xfId="42" applyNumberFormat="1" applyFont="1" applyFill="1" applyBorder="1" applyAlignment="1">
      <alignment horizontal="center"/>
    </xf>
    <xf numFmtId="0" fontId="6" fillId="0" borderId="0" xfId="42" applyFont="1" applyFill="1" applyAlignment="1">
      <alignment horizontal="center" vertical="center"/>
    </xf>
    <xf numFmtId="3" fontId="7" fillId="0" borderId="15" xfId="41" applyNumberFormat="1" applyFont="1" applyFill="1" applyBorder="1" applyAlignment="1">
      <alignment horizontal="center" vertical="center" wrapText="1"/>
    </xf>
    <xf numFmtId="3" fontId="6" fillId="0" borderId="0" xfId="42" applyNumberFormat="1" applyFont="1" applyFill="1" applyBorder="1" applyAlignment="1">
      <alignment horizontal="center" vertical="center"/>
    </xf>
    <xf numFmtId="3" fontId="16" fillId="0" borderId="0" xfId="42" applyNumberFormat="1" applyFont="1" applyFill="1" applyAlignment="1">
      <alignment horizontal="center"/>
    </xf>
    <xf numFmtId="3" fontId="5" fillId="0" borderId="38" xfId="42" applyNumberFormat="1" applyFont="1" applyFill="1" applyBorder="1" applyAlignment="1">
      <alignment horizontal="left"/>
    </xf>
    <xf numFmtId="3" fontId="7" fillId="0" borderId="54" xfId="26" applyNumberFormat="1" applyFont="1" applyBorder="1" applyAlignment="1">
      <alignment horizontal="center" vertical="center" wrapText="1"/>
    </xf>
    <xf numFmtId="3" fontId="7" fillId="0" borderId="63" xfId="26" applyNumberFormat="1" applyFont="1" applyBorder="1" applyAlignment="1">
      <alignment horizontal="center" vertical="center" wrapText="1"/>
    </xf>
    <xf numFmtId="3" fontId="7" fillId="0" borderId="59" xfId="26" applyNumberFormat="1" applyFont="1" applyBorder="1" applyAlignment="1">
      <alignment horizontal="center" vertical="center" wrapText="1"/>
    </xf>
    <xf numFmtId="3" fontId="16" fillId="0" borderId="0" xfId="52" applyNumberFormat="1" applyFont="1" applyBorder="1" applyAlignment="1">
      <alignment horizontal="center" vertical="center"/>
    </xf>
    <xf numFmtId="0" fontId="16" fillId="0" borderId="0" xfId="52" applyFont="1" applyBorder="1" applyAlignment="1">
      <alignment horizontal="center" vertical="center"/>
    </xf>
    <xf numFmtId="3" fontId="5" fillId="25" borderId="51" xfId="52" applyNumberFormat="1" applyFont="1" applyFill="1" applyBorder="1" applyAlignment="1">
      <alignment horizontal="center" vertical="center"/>
    </xf>
    <xf numFmtId="3" fontId="5" fillId="25" borderId="38" xfId="52" applyNumberFormat="1" applyFont="1" applyFill="1" applyBorder="1" applyAlignment="1">
      <alignment horizontal="center" vertical="center"/>
    </xf>
    <xf numFmtId="3" fontId="5" fillId="25" borderId="39" xfId="52" applyNumberFormat="1" applyFont="1" applyFill="1" applyBorder="1" applyAlignment="1">
      <alignment horizontal="center" vertical="center"/>
    </xf>
    <xf numFmtId="3" fontId="5" fillId="25" borderId="0" xfId="52" applyNumberFormat="1" applyFont="1" applyFill="1" applyBorder="1" applyAlignment="1">
      <alignment horizontal="center" vertical="center"/>
    </xf>
    <xf numFmtId="3" fontId="5" fillId="25" borderId="34" xfId="52" applyNumberFormat="1" applyFont="1" applyFill="1" applyBorder="1" applyAlignment="1">
      <alignment horizontal="center" vertical="center"/>
    </xf>
    <xf numFmtId="3" fontId="5" fillId="25" borderId="23" xfId="52" applyNumberFormat="1" applyFont="1" applyFill="1" applyBorder="1" applyAlignment="1">
      <alignment horizontal="center" vertical="center"/>
    </xf>
    <xf numFmtId="3" fontId="7" fillId="0" borderId="35" xfId="26" applyNumberFormat="1" applyFont="1" applyBorder="1" applyAlignment="1">
      <alignment horizontal="left" vertical="center" wrapText="1"/>
    </xf>
    <xf numFmtId="3" fontId="7" fillId="0" borderId="19" xfId="26" applyNumberFormat="1" applyFont="1" applyBorder="1" applyAlignment="1">
      <alignment horizontal="left" vertical="center" wrapText="1"/>
    </xf>
    <xf numFmtId="3" fontId="7" fillId="0" borderId="28" xfId="26" applyNumberFormat="1" applyFont="1" applyBorder="1" applyAlignment="1">
      <alignment horizontal="center" vertical="center" wrapText="1"/>
    </xf>
    <xf numFmtId="3" fontId="16" fillId="0" borderId="0" xfId="42" applyNumberFormat="1" applyFont="1" applyAlignment="1">
      <alignment horizontal="center"/>
    </xf>
    <xf numFmtId="3" fontId="5" fillId="0" borderId="0" xfId="42" applyNumberFormat="1" applyFont="1" applyFill="1" applyAlignment="1">
      <alignment horizontal="left"/>
    </xf>
    <xf numFmtId="3" fontId="16" fillId="0" borderId="0" xfId="42" applyNumberFormat="1" applyFont="1" applyFill="1" applyBorder="1" applyAlignment="1">
      <alignment horizontal="center" vertical="center" wrapText="1"/>
    </xf>
    <xf numFmtId="0" fontId="16" fillId="0" borderId="0" xfId="42" applyFont="1" applyFill="1" applyAlignment="1">
      <alignment horizontal="center"/>
    </xf>
    <xf numFmtId="3" fontId="16" fillId="0" borderId="0" xfId="42" applyNumberFormat="1" applyFont="1" applyFill="1" applyAlignment="1">
      <alignment horizontal="center" vertical="center" wrapText="1"/>
    </xf>
    <xf numFmtId="0" fontId="16" fillId="0" borderId="0" xfId="42" applyFont="1" applyFill="1" applyAlignment="1">
      <alignment horizontal="center" vertical="center" wrapText="1"/>
    </xf>
    <xf numFmtId="3" fontId="7" fillId="0" borderId="69" xfId="42" applyNumberFormat="1" applyFont="1" applyFill="1" applyBorder="1" applyAlignment="1">
      <alignment horizontal="center" vertical="center" wrapText="1"/>
    </xf>
    <xf numFmtId="3" fontId="7" fillId="0" borderId="66" xfId="42" applyNumberFormat="1" applyFont="1" applyFill="1" applyBorder="1" applyAlignment="1">
      <alignment horizontal="center" vertical="center" wrapText="1"/>
    </xf>
    <xf numFmtId="3" fontId="16" fillId="0" borderId="0" xfId="42" applyNumberFormat="1" applyFont="1" applyAlignment="1">
      <alignment horizontal="center" vertical="center"/>
    </xf>
    <xf numFmtId="3" fontId="7" fillId="0" borderId="26" xfId="42" applyNumberFormat="1" applyFont="1" applyFill="1" applyBorder="1" applyAlignment="1">
      <alignment horizontal="center" vertical="center" wrapText="1"/>
    </xf>
    <xf numFmtId="3" fontId="7" fillId="0" borderId="25" xfId="42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3" fontId="7" fillId="0" borderId="51" xfId="42" applyNumberFormat="1" applyFont="1" applyFill="1" applyBorder="1" applyAlignment="1">
      <alignment horizontal="center" vertical="center" wrapText="1"/>
    </xf>
    <xf numFmtId="3" fontId="7" fillId="0" borderId="34" xfId="42" applyNumberFormat="1" applyFont="1" applyFill="1" applyBorder="1" applyAlignment="1">
      <alignment horizontal="center" vertical="center" wrapText="1"/>
    </xf>
    <xf numFmtId="3" fontId="7" fillId="0" borderId="54" xfId="42" applyNumberFormat="1" applyFont="1" applyFill="1" applyBorder="1" applyAlignment="1">
      <alignment horizontal="center" vertical="center" wrapText="1"/>
    </xf>
    <xf numFmtId="3" fontId="7" fillId="0" borderId="61" xfId="42" applyNumberFormat="1" applyFont="1" applyFill="1" applyBorder="1" applyAlignment="1">
      <alignment horizontal="center" vertical="center" wrapText="1"/>
    </xf>
    <xf numFmtId="0" fontId="15" fillId="0" borderId="70" xfId="53" applyFont="1" applyBorder="1" applyAlignment="1">
      <alignment horizontal="center" vertical="center"/>
    </xf>
    <xf numFmtId="0" fontId="15" fillId="0" borderId="71" xfId="53" applyFont="1" applyBorder="1" applyAlignment="1">
      <alignment horizontal="center" vertical="center"/>
    </xf>
    <xf numFmtId="0" fontId="15" fillId="0" borderId="72" xfId="53" applyFont="1" applyBorder="1" applyAlignment="1">
      <alignment horizontal="center" vertical="center"/>
    </xf>
    <xf numFmtId="0" fontId="15" fillId="0" borderId="49" xfId="53" applyFont="1" applyBorder="1" applyAlignment="1">
      <alignment horizontal="center" vertical="center"/>
    </xf>
    <xf numFmtId="0" fontId="15" fillId="0" borderId="58" xfId="53" applyFont="1" applyBorder="1" applyAlignment="1">
      <alignment horizontal="center" vertical="top"/>
    </xf>
    <xf numFmtId="0" fontId="15" fillId="0" borderId="64" xfId="53" applyFont="1" applyBorder="1" applyAlignment="1">
      <alignment horizontal="center" vertical="top"/>
    </xf>
    <xf numFmtId="0" fontId="15" fillId="0" borderId="16" xfId="53" applyFont="1" applyBorder="1" applyAlignment="1">
      <alignment horizontal="center" vertical="top"/>
    </xf>
    <xf numFmtId="0" fontId="7" fillId="0" borderId="35" xfId="53" applyFont="1" applyBorder="1" applyAlignment="1">
      <alignment horizontal="center" vertical="center"/>
    </xf>
    <xf numFmtId="0" fontId="7" fillId="0" borderId="19" xfId="53" applyFont="1" applyBorder="1" applyAlignment="1">
      <alignment horizontal="center" vertical="center"/>
    </xf>
    <xf numFmtId="3" fontId="7" fillId="0" borderId="28" xfId="42" applyNumberFormat="1" applyFont="1" applyFill="1" applyBorder="1" applyAlignment="1">
      <alignment horizontal="center" vertical="center" wrapText="1"/>
    </xf>
    <xf numFmtId="3" fontId="7" fillId="0" borderId="20" xfId="42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vertical="top" wrapText="1"/>
    </xf>
  </cellXfs>
  <cellStyles count="55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Ezres" xfId="26" builtinId="3"/>
    <cellStyle name="Ezres [0]" xfId="27" builtinId="6"/>
    <cellStyle name="Figyelmeztetés" xfId="28"/>
    <cellStyle name="Hivatkozott cella" xfId="29"/>
    <cellStyle name="Jegyzet" xfId="30"/>
    <cellStyle name="Jelölőszín (1)" xfId="31"/>
    <cellStyle name="Jelölőszín (2)" xfId="32"/>
    <cellStyle name="Jelölőszín (3)" xfId="33"/>
    <cellStyle name="Jelölőszín (4)" xfId="34"/>
    <cellStyle name="Jelölőszín (5)" xfId="35"/>
    <cellStyle name="Jelölőszín (6)" xfId="36"/>
    <cellStyle name="Jó" xfId="37"/>
    <cellStyle name="kb" xfId="48"/>
    <cellStyle name="Kimenet" xfId="38"/>
    <cellStyle name="Magyarázó szöveg" xfId="39"/>
    <cellStyle name="nem biztos" xfId="49"/>
    <cellStyle name="Normál" xfId="0" builtinId="0"/>
    <cellStyle name="Normál 2" xfId="50"/>
    <cellStyle name="Normál 3" xfId="51"/>
    <cellStyle name="Normál_2001.01.09" xfId="40"/>
    <cellStyle name="Normál_2001.01.17." xfId="41"/>
    <cellStyle name="Normál_2001évi előzetes" xfId="42"/>
    <cellStyle name="Normál_2013-11tábla_építési-terv-2" xfId="54"/>
    <cellStyle name="Normál_Főösszesítő2004" xfId="53"/>
    <cellStyle name="Normál_RTö.2000.09" xfId="52"/>
    <cellStyle name="Összesen" xfId="43"/>
    <cellStyle name="Rossz" xfId="44"/>
    <cellStyle name="Semleges" xfId="45"/>
    <cellStyle name="Számítás" xfId="46"/>
    <cellStyle name="Százalék" xfId="4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2000.09\terv2000\TERV99\9806KT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rbas\kozos\ZSUZSA\terv2000\TERV99\9806KTG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ZSUZSA/terv2000/TERV99/9806KT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rbas\kozos\ZSUZSA\2000.09\terv2000\TERV99\9806KT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2000.09\9912\9912\TERV99\9806KT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9912\TERV99\9806KT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ZSUZSA/2000.09/terv2000/TERV99/9806KT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terv2000\terv99\TERV99\9806KT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rbas\kozos\ZSUZSA\terv2000\terv99\TERV99\9806KTG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ZSUZSA/terv2000/terv99/TERV99/9806KTG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terv2000\TERV99\9806KT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  <sheetName val="Össz."/>
      <sheetName val="Szhely-Kg"/>
      <sheetName val="Porpác"/>
      <sheetName val="Vát"/>
      <sheetName val="Ikervár"/>
      <sheetName val="Velem"/>
      <sheetName val="Bozsok"/>
      <sheetName val="Csepreg"/>
      <sheetName val="T.liget"/>
      <sheetName val="S.k.kút"/>
      <sheetName val="Tömörd"/>
      <sheetName val="Rlak"/>
      <sheetName val="Szeleste"/>
      <sheetName val="Hegyfalu"/>
      <sheetName val="Urai.újf."/>
      <sheetName val="Nagysim."/>
      <sheetName val="Mersevát"/>
      <sheetName val="Kenyeri"/>
      <sheetName val="Mesteri"/>
      <sheetName val="Offa"/>
      <sheetName val="Vönöck"/>
      <sheetName val="Gérce"/>
      <sheetName val="Páp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  <sheetData sheetId="15">
        <row r="5">
          <cell r="A5" t="str">
            <v>MEGNEVEZÉS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tabSelected="1" zoomScaleNormal="100" workbookViewId="0">
      <selection activeCell="I16" sqref="I16"/>
    </sheetView>
  </sheetViews>
  <sheetFormatPr defaultColWidth="9" defaultRowHeight="15.75" x14ac:dyDescent="0.25"/>
  <cols>
    <col min="1" max="1" width="7.875" style="28" customWidth="1"/>
    <col min="2" max="2" width="60.5" style="28" customWidth="1"/>
    <col min="3" max="3" width="11.375" style="28" bestFit="1" customWidth="1"/>
    <col min="4" max="16384" width="9" style="28"/>
  </cols>
  <sheetData>
    <row r="1" spans="1:6" ht="17.25" customHeight="1" x14ac:dyDescent="0.25">
      <c r="A1" s="23" t="s">
        <v>64</v>
      </c>
      <c r="B1" s="23"/>
    </row>
    <row r="2" spans="1:6" ht="17.25" customHeight="1" x14ac:dyDescent="0.25">
      <c r="A2" s="23" t="s">
        <v>65</v>
      </c>
      <c r="B2" s="23"/>
    </row>
    <row r="3" spans="1:6" x14ac:dyDescent="0.25">
      <c r="A3" s="23"/>
      <c r="B3" s="23"/>
    </row>
    <row r="4" spans="1:6" x14ac:dyDescent="0.25">
      <c r="A4" s="23"/>
      <c r="B4" s="23"/>
    </row>
    <row r="5" spans="1:6" x14ac:dyDescent="0.25">
      <c r="A5" s="23"/>
      <c r="B5" s="23"/>
    </row>
    <row r="6" spans="1:6" x14ac:dyDescent="0.25">
      <c r="A6" s="29"/>
      <c r="B6" s="30"/>
      <c r="F6" s="92"/>
    </row>
    <row r="7" spans="1:6" ht="21.75" x14ac:dyDescent="0.3">
      <c r="A7" s="681" t="s">
        <v>353</v>
      </c>
      <c r="B7" s="681"/>
      <c r="C7" s="681"/>
      <c r="F7" s="92"/>
    </row>
    <row r="8" spans="1:6" ht="21.75" x14ac:dyDescent="0.3">
      <c r="A8" s="682" t="s">
        <v>313</v>
      </c>
      <c r="B8" s="682"/>
      <c r="C8" s="682"/>
      <c r="F8" s="92"/>
    </row>
    <row r="9" spans="1:6" x14ac:dyDescent="0.25">
      <c r="A9" s="31"/>
      <c r="B9" s="32"/>
    </row>
    <row r="10" spans="1:6" x14ac:dyDescent="0.25">
      <c r="A10" s="31"/>
      <c r="B10" s="32"/>
    </row>
    <row r="11" spans="1:6" x14ac:dyDescent="0.25">
      <c r="A11" s="33"/>
      <c r="B11" s="23"/>
    </row>
    <row r="12" spans="1:6" ht="23.25" customHeight="1" x14ac:dyDescent="0.25">
      <c r="A12" s="34"/>
      <c r="B12" s="26"/>
    </row>
    <row r="13" spans="1:6" ht="22.5" customHeight="1" x14ac:dyDescent="0.25">
      <c r="A13" s="35" t="s">
        <v>66</v>
      </c>
      <c r="B13" s="28" t="s">
        <v>127</v>
      </c>
      <c r="F13" s="28" t="s">
        <v>115</v>
      </c>
    </row>
    <row r="14" spans="1:6" ht="22.5" customHeight="1" x14ac:dyDescent="0.25">
      <c r="A14" s="35" t="s">
        <v>67</v>
      </c>
      <c r="B14" s="28" t="s">
        <v>128</v>
      </c>
    </row>
    <row r="15" spans="1:6" ht="22.5" customHeight="1" x14ac:dyDescent="0.25">
      <c r="A15" s="35" t="s">
        <v>68</v>
      </c>
      <c r="B15" s="28" t="s">
        <v>129</v>
      </c>
    </row>
    <row r="16" spans="1:6" ht="22.5" customHeight="1" x14ac:dyDescent="0.25">
      <c r="A16" s="35" t="s">
        <v>69</v>
      </c>
      <c r="B16" s="28" t="s">
        <v>130</v>
      </c>
    </row>
    <row r="17" spans="1:3" ht="22.5" customHeight="1" x14ac:dyDescent="0.25">
      <c r="A17" s="35" t="s">
        <v>70</v>
      </c>
      <c r="B17" s="28" t="s">
        <v>131</v>
      </c>
    </row>
    <row r="18" spans="1:3" ht="22.5" customHeight="1" x14ac:dyDescent="0.25">
      <c r="A18" s="35" t="s">
        <v>71</v>
      </c>
      <c r="B18" s="28" t="s">
        <v>132</v>
      </c>
    </row>
    <row r="19" spans="1:3" ht="22.5" customHeight="1" x14ac:dyDescent="0.25">
      <c r="A19" s="35" t="s">
        <v>72</v>
      </c>
      <c r="B19" s="28" t="s">
        <v>133</v>
      </c>
    </row>
    <row r="20" spans="1:3" ht="22.5" customHeight="1" x14ac:dyDescent="0.25">
      <c r="A20" s="35" t="s">
        <v>73</v>
      </c>
      <c r="B20" s="28" t="s">
        <v>134</v>
      </c>
    </row>
    <row r="21" spans="1:3" ht="22.5" customHeight="1" x14ac:dyDescent="0.25">
      <c r="A21" s="35" t="s">
        <v>74</v>
      </c>
      <c r="B21" s="28" t="s">
        <v>135</v>
      </c>
    </row>
    <row r="22" spans="1:3" ht="22.5" customHeight="1" x14ac:dyDescent="0.25">
      <c r="A22" s="35" t="s">
        <v>75</v>
      </c>
      <c r="B22" s="28" t="s">
        <v>136</v>
      </c>
    </row>
    <row r="23" spans="1:3" ht="22.5" customHeight="1" x14ac:dyDescent="0.25">
      <c r="A23" s="35" t="s">
        <v>76</v>
      </c>
      <c r="B23" s="28" t="s">
        <v>137</v>
      </c>
    </row>
    <row r="24" spans="1:3" ht="24" customHeight="1" x14ac:dyDescent="0.25">
      <c r="A24" s="33"/>
      <c r="C24" s="93"/>
    </row>
    <row r="25" spans="1:3" x14ac:dyDescent="0.25">
      <c r="A25" s="33"/>
      <c r="B25" s="23"/>
    </row>
    <row r="26" spans="1:3" x14ac:dyDescent="0.25">
      <c r="A26" s="29"/>
      <c r="B26" s="29"/>
    </row>
    <row r="27" spans="1:3" x14ac:dyDescent="0.25">
      <c r="A27" s="33"/>
      <c r="B27" s="29"/>
    </row>
    <row r="28" spans="1:3" x14ac:dyDescent="0.25">
      <c r="A28" s="33"/>
      <c r="B28" s="29"/>
    </row>
    <row r="29" spans="1:3" x14ac:dyDescent="0.25">
      <c r="B29" s="11" t="s">
        <v>352</v>
      </c>
    </row>
    <row r="30" spans="1:3" x14ac:dyDescent="0.25">
      <c r="A30" s="33"/>
      <c r="B30" s="23"/>
    </row>
    <row r="31" spans="1:3" x14ac:dyDescent="0.25">
      <c r="A31" s="33"/>
      <c r="B31" s="23"/>
    </row>
    <row r="32" spans="1:3" x14ac:dyDescent="0.25">
      <c r="A32" s="33"/>
      <c r="B32" s="23"/>
    </row>
    <row r="33" spans="1:2" x14ac:dyDescent="0.25">
      <c r="A33" s="34"/>
      <c r="B33" s="26"/>
    </row>
    <row r="34" spans="1:2" x14ac:dyDescent="0.25">
      <c r="A34" s="33"/>
      <c r="B34" s="23" t="s">
        <v>115</v>
      </c>
    </row>
    <row r="35" spans="1:2" x14ac:dyDescent="0.25">
      <c r="A35" s="33"/>
      <c r="B35" s="23"/>
    </row>
    <row r="36" spans="1:2" x14ac:dyDescent="0.25">
      <c r="A36" s="33"/>
      <c r="B36" s="23"/>
    </row>
    <row r="37" spans="1:2" x14ac:dyDescent="0.25">
      <c r="A37" s="33"/>
      <c r="B37" s="23"/>
    </row>
    <row r="38" spans="1:2" x14ac:dyDescent="0.25">
      <c r="A38" s="33"/>
      <c r="B38" s="23"/>
    </row>
    <row r="39" spans="1:2" x14ac:dyDescent="0.25">
      <c r="A39" s="33"/>
      <c r="B39" s="23"/>
    </row>
    <row r="40" spans="1:2" x14ac:dyDescent="0.25">
      <c r="A40" s="33"/>
      <c r="B40" s="23"/>
    </row>
    <row r="41" spans="1:2" x14ac:dyDescent="0.25">
      <c r="A41" s="33"/>
      <c r="B41" s="23"/>
    </row>
    <row r="42" spans="1:2" x14ac:dyDescent="0.25">
      <c r="A42" s="33"/>
      <c r="B42" s="23"/>
    </row>
    <row r="43" spans="1:2" x14ac:dyDescent="0.25">
      <c r="A43" s="33"/>
      <c r="B43" s="23"/>
    </row>
    <row r="44" spans="1:2" x14ac:dyDescent="0.25">
      <c r="A44" s="33"/>
      <c r="B44" s="23"/>
    </row>
    <row r="45" spans="1:2" x14ac:dyDescent="0.25">
      <c r="A45" s="33"/>
      <c r="B45" s="23"/>
    </row>
    <row r="46" spans="1:2" x14ac:dyDescent="0.25">
      <c r="A46" s="33"/>
      <c r="B46" s="23"/>
    </row>
    <row r="47" spans="1:2" x14ac:dyDescent="0.25">
      <c r="A47" s="33"/>
      <c r="B47" s="23"/>
    </row>
    <row r="48" spans="1:2" x14ac:dyDescent="0.25">
      <c r="A48" s="33"/>
      <c r="B48" s="23"/>
    </row>
    <row r="49" spans="1:2" x14ac:dyDescent="0.25">
      <c r="A49" s="33"/>
      <c r="B49" s="23"/>
    </row>
    <row r="50" spans="1:2" x14ac:dyDescent="0.25">
      <c r="A50" s="33"/>
      <c r="B50" s="23"/>
    </row>
    <row r="51" spans="1:2" x14ac:dyDescent="0.25">
      <c r="A51" s="33"/>
      <c r="B51" s="23"/>
    </row>
    <row r="52" spans="1:2" x14ac:dyDescent="0.25">
      <c r="A52" s="33"/>
      <c r="B52" s="23"/>
    </row>
    <row r="53" spans="1:2" x14ac:dyDescent="0.25">
      <c r="A53" s="33"/>
      <c r="B53" s="23"/>
    </row>
    <row r="54" spans="1:2" x14ac:dyDescent="0.25">
      <c r="A54" s="33"/>
      <c r="B54" s="23"/>
    </row>
    <row r="55" spans="1:2" x14ac:dyDescent="0.25">
      <c r="A55" s="33"/>
      <c r="B55" s="23"/>
    </row>
    <row r="56" spans="1:2" x14ac:dyDescent="0.25">
      <c r="A56" s="33"/>
      <c r="B56" s="23"/>
    </row>
    <row r="57" spans="1:2" x14ac:dyDescent="0.25">
      <c r="A57" s="33"/>
      <c r="B57" s="23"/>
    </row>
    <row r="58" spans="1:2" x14ac:dyDescent="0.25">
      <c r="A58" s="33"/>
      <c r="B58" s="23"/>
    </row>
    <row r="59" spans="1:2" x14ac:dyDescent="0.25">
      <c r="A59" s="33"/>
      <c r="B59" s="23"/>
    </row>
    <row r="60" spans="1:2" x14ac:dyDescent="0.25">
      <c r="A60" s="33"/>
      <c r="B60" s="23"/>
    </row>
    <row r="61" spans="1:2" x14ac:dyDescent="0.25">
      <c r="A61" s="33"/>
      <c r="B61" s="23"/>
    </row>
    <row r="62" spans="1:2" x14ac:dyDescent="0.25">
      <c r="A62" s="33"/>
      <c r="B62" s="23"/>
    </row>
    <row r="63" spans="1:2" x14ac:dyDescent="0.25">
      <c r="A63" s="33"/>
      <c r="B63" s="23"/>
    </row>
    <row r="64" spans="1:2" x14ac:dyDescent="0.25">
      <c r="A64" s="33"/>
      <c r="B64" s="23"/>
    </row>
    <row r="65" spans="1:2" x14ac:dyDescent="0.25">
      <c r="A65" s="33"/>
      <c r="B65" s="23"/>
    </row>
    <row r="66" spans="1:2" x14ac:dyDescent="0.25">
      <c r="A66" s="33"/>
      <c r="B66" s="23"/>
    </row>
    <row r="67" spans="1:2" x14ac:dyDescent="0.25">
      <c r="A67" s="33"/>
      <c r="B67" s="23"/>
    </row>
    <row r="68" spans="1:2" x14ac:dyDescent="0.25">
      <c r="A68" s="33"/>
      <c r="B68" s="23"/>
    </row>
    <row r="69" spans="1:2" x14ac:dyDescent="0.25">
      <c r="A69" s="33"/>
      <c r="B69" s="23"/>
    </row>
    <row r="70" spans="1:2" x14ac:dyDescent="0.25">
      <c r="A70" s="33"/>
      <c r="B70" s="23"/>
    </row>
    <row r="71" spans="1:2" x14ac:dyDescent="0.25">
      <c r="A71" s="33"/>
      <c r="B71" s="23"/>
    </row>
    <row r="72" spans="1:2" x14ac:dyDescent="0.25">
      <c r="A72" s="33"/>
      <c r="B72" s="23"/>
    </row>
    <row r="73" spans="1:2" x14ac:dyDescent="0.25">
      <c r="A73" s="33"/>
      <c r="B73" s="23"/>
    </row>
    <row r="74" spans="1:2" x14ac:dyDescent="0.25">
      <c r="A74" s="33"/>
      <c r="B74" s="23"/>
    </row>
    <row r="75" spans="1:2" x14ac:dyDescent="0.25">
      <c r="A75" s="33"/>
      <c r="B75" s="23"/>
    </row>
    <row r="76" spans="1:2" x14ac:dyDescent="0.25">
      <c r="A76" s="33"/>
      <c r="B76" s="23"/>
    </row>
    <row r="77" spans="1:2" x14ac:dyDescent="0.25">
      <c r="A77" s="33"/>
      <c r="B77" s="23"/>
    </row>
    <row r="78" spans="1:2" x14ac:dyDescent="0.25">
      <c r="A78" s="33"/>
      <c r="B78" s="23"/>
    </row>
    <row r="79" spans="1:2" x14ac:dyDescent="0.25">
      <c r="A79" s="33"/>
      <c r="B79" s="23"/>
    </row>
    <row r="80" spans="1:2" x14ac:dyDescent="0.25">
      <c r="A80" s="33"/>
      <c r="B80" s="23"/>
    </row>
    <row r="81" spans="1:2" x14ac:dyDescent="0.25">
      <c r="A81" s="33"/>
      <c r="B81" s="23"/>
    </row>
    <row r="82" spans="1:2" x14ac:dyDescent="0.25">
      <c r="A82" s="33"/>
      <c r="B82" s="23"/>
    </row>
    <row r="83" spans="1:2" x14ac:dyDescent="0.25">
      <c r="A83" s="33"/>
      <c r="B83" s="23"/>
    </row>
    <row r="84" spans="1:2" x14ac:dyDescent="0.25">
      <c r="A84" s="33"/>
      <c r="B84" s="23"/>
    </row>
    <row r="85" spans="1:2" x14ac:dyDescent="0.25">
      <c r="A85" s="33"/>
      <c r="B85" s="23"/>
    </row>
    <row r="86" spans="1:2" x14ac:dyDescent="0.25">
      <c r="A86" s="33"/>
      <c r="B86" s="23"/>
    </row>
    <row r="87" spans="1:2" x14ac:dyDescent="0.25">
      <c r="A87" s="33"/>
      <c r="B87" s="23"/>
    </row>
    <row r="88" spans="1:2" x14ac:dyDescent="0.25">
      <c r="A88" s="33"/>
      <c r="B88" s="23"/>
    </row>
    <row r="89" spans="1:2" x14ac:dyDescent="0.25">
      <c r="A89" s="33"/>
      <c r="B89" s="23"/>
    </row>
    <row r="90" spans="1:2" x14ac:dyDescent="0.25">
      <c r="A90" s="33"/>
      <c r="B90" s="23"/>
    </row>
    <row r="91" spans="1:2" x14ac:dyDescent="0.25">
      <c r="A91" s="33"/>
      <c r="B91" s="23"/>
    </row>
    <row r="92" spans="1:2" x14ac:dyDescent="0.25">
      <c r="A92" s="33"/>
      <c r="B92" s="23"/>
    </row>
    <row r="93" spans="1:2" x14ac:dyDescent="0.25">
      <c r="A93" s="33"/>
      <c r="B93" s="23"/>
    </row>
    <row r="94" spans="1:2" x14ac:dyDescent="0.25">
      <c r="A94" s="33"/>
      <c r="B94" s="23"/>
    </row>
    <row r="95" spans="1:2" x14ac:dyDescent="0.25">
      <c r="A95" s="33"/>
      <c r="B95" s="23"/>
    </row>
    <row r="96" spans="1:2" x14ac:dyDescent="0.25">
      <c r="A96" s="33"/>
      <c r="B96" s="23"/>
    </row>
    <row r="97" spans="1:2" x14ac:dyDescent="0.25">
      <c r="A97" s="33"/>
      <c r="B97" s="23"/>
    </row>
  </sheetData>
  <mergeCells count="2">
    <mergeCell ref="A7:C7"/>
    <mergeCell ref="A8:C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&amp;R&amp;10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48"/>
  <sheetViews>
    <sheetView topLeftCell="B1" zoomScale="85" zoomScaleNormal="85" workbookViewId="0">
      <selection activeCell="O13" sqref="O13"/>
    </sheetView>
  </sheetViews>
  <sheetFormatPr defaultColWidth="7" defaultRowHeight="15.75" x14ac:dyDescent="0.25"/>
  <cols>
    <col min="1" max="1" width="6.875" style="11" hidden="1" customWidth="1"/>
    <col min="2" max="2" width="55.75" style="224" bestFit="1" customWidth="1"/>
    <col min="3" max="4" width="13.25" style="230" customWidth="1"/>
    <col min="5" max="5" width="13.25" style="246" customWidth="1"/>
    <col min="6" max="8" width="10" style="224" customWidth="1"/>
    <col min="9" max="9" width="11.25" style="224" customWidth="1"/>
    <col min="10" max="10" width="8.875" style="224" customWidth="1"/>
    <col min="11" max="17" width="7" style="224"/>
    <col min="18" max="18" width="8.75" style="224" customWidth="1"/>
    <col min="19" max="16384" width="7" style="224"/>
  </cols>
  <sheetData>
    <row r="3" spans="1:21" s="49" customFormat="1" ht="21.75" customHeight="1" x14ac:dyDescent="0.25">
      <c r="B3" s="715" t="s">
        <v>228</v>
      </c>
      <c r="C3" s="715"/>
      <c r="D3" s="715"/>
      <c r="E3" s="715"/>
      <c r="F3" s="715"/>
      <c r="G3" s="715"/>
      <c r="H3" s="715"/>
      <c r="I3" s="715"/>
    </row>
    <row r="4" spans="1:21" s="222" customFormat="1" ht="18.75" x14ac:dyDescent="0.25">
      <c r="A4" s="49"/>
      <c r="B4" s="714" t="s">
        <v>313</v>
      </c>
      <c r="C4" s="714"/>
      <c r="D4" s="714"/>
      <c r="E4" s="714"/>
      <c r="F4" s="714"/>
      <c r="G4" s="714"/>
      <c r="H4" s="714"/>
      <c r="I4" s="714"/>
    </row>
    <row r="5" spans="1:21" s="222" customFormat="1" ht="18.75" x14ac:dyDescent="0.25">
      <c r="A5" s="49"/>
      <c r="B5" s="296"/>
      <c r="C5" s="296"/>
      <c r="D5" s="296"/>
      <c r="E5" s="296"/>
      <c r="F5" s="296"/>
      <c r="G5" s="472"/>
      <c r="H5" s="296"/>
    </row>
    <row r="6" spans="1:21" ht="16.5" thickBot="1" x14ac:dyDescent="0.3">
      <c r="B6" s="186"/>
      <c r="C6" s="82"/>
      <c r="D6" s="82"/>
      <c r="E6" s="223"/>
      <c r="I6" s="225" t="s">
        <v>47</v>
      </c>
    </row>
    <row r="7" spans="1:21" ht="59.45" customHeight="1" thickBot="1" x14ac:dyDescent="0.3">
      <c r="A7" s="226"/>
      <c r="B7" s="485" t="s">
        <v>0</v>
      </c>
      <c r="C7" s="349" t="s">
        <v>316</v>
      </c>
      <c r="D7" s="349" t="s">
        <v>317</v>
      </c>
      <c r="E7" s="467" t="s">
        <v>318</v>
      </c>
      <c r="F7" s="349" t="s">
        <v>305</v>
      </c>
      <c r="G7" s="612" t="s">
        <v>306</v>
      </c>
      <c r="H7" s="349" t="s">
        <v>307</v>
      </c>
      <c r="I7" s="554" t="s">
        <v>308</v>
      </c>
    </row>
    <row r="8" spans="1:21" x14ac:dyDescent="0.25">
      <c r="A8" s="228"/>
      <c r="B8" s="486"/>
      <c r="C8" s="484"/>
      <c r="D8" s="484"/>
      <c r="E8" s="608"/>
      <c r="F8" s="484"/>
      <c r="G8" s="490"/>
      <c r="H8" s="490"/>
      <c r="I8" s="487"/>
    </row>
    <row r="9" spans="1:21" x14ac:dyDescent="0.25">
      <c r="A9" s="228"/>
      <c r="B9" s="645" t="s">
        <v>175</v>
      </c>
      <c r="C9" s="565">
        <v>118566</v>
      </c>
      <c r="D9" s="565">
        <v>108750</v>
      </c>
      <c r="E9" s="565">
        <v>102485</v>
      </c>
      <c r="F9" s="566">
        <f>IFERROR(E9/C9," ")</f>
        <v>0.86437089890862473</v>
      </c>
      <c r="G9" s="567">
        <f>E9-C9</f>
        <v>-16081</v>
      </c>
      <c r="H9" s="566">
        <f>IFERROR(E9/D9," ")</f>
        <v>0.94239080459770119</v>
      </c>
      <c r="I9" s="549">
        <f>E9-D9</f>
        <v>-6265</v>
      </c>
      <c r="J9" s="340"/>
    </row>
    <row r="10" spans="1:21" ht="19.5" customHeight="1" x14ac:dyDescent="0.25">
      <c r="A10" s="229">
        <v>55111</v>
      </c>
      <c r="B10" s="192" t="s">
        <v>176</v>
      </c>
      <c r="C10" s="568">
        <v>4</v>
      </c>
      <c r="D10" s="568"/>
      <c r="E10" s="568">
        <v>14</v>
      </c>
      <c r="F10" s="569">
        <f t="shared" ref="F10:F21" si="0">IFERROR(E10/C10," ")</f>
        <v>3.5</v>
      </c>
      <c r="G10" s="570">
        <f t="shared" ref="G10:G21" si="1">E10-C10</f>
        <v>10</v>
      </c>
      <c r="H10" s="569" t="str">
        <f t="shared" ref="H10:H21" si="2">IFERROR(E10/D10," ")</f>
        <v xml:space="preserve"> </v>
      </c>
      <c r="I10" s="571">
        <f t="shared" ref="I10:I21" si="3">E10-D10</f>
        <v>14</v>
      </c>
      <c r="J10" s="230"/>
      <c r="K10" s="230"/>
      <c r="S10" s="230"/>
      <c r="T10" s="230"/>
      <c r="U10" s="230"/>
    </row>
    <row r="11" spans="1:21" ht="19.5" customHeight="1" x14ac:dyDescent="0.25">
      <c r="A11" s="229">
        <v>55113</v>
      </c>
      <c r="B11" s="192" t="s">
        <v>177</v>
      </c>
      <c r="C11" s="568">
        <v>0</v>
      </c>
      <c r="D11" s="568"/>
      <c r="E11" s="568">
        <v>0</v>
      </c>
      <c r="F11" s="569" t="str">
        <f t="shared" si="0"/>
        <v xml:space="preserve"> </v>
      </c>
      <c r="G11" s="570">
        <f t="shared" si="1"/>
        <v>0</v>
      </c>
      <c r="H11" s="569" t="str">
        <f t="shared" si="2"/>
        <v xml:space="preserve"> </v>
      </c>
      <c r="I11" s="571">
        <f t="shared" si="3"/>
        <v>0</v>
      </c>
      <c r="J11" s="230"/>
      <c r="K11" s="230"/>
      <c r="S11" s="230"/>
      <c r="T11" s="230"/>
      <c r="U11" s="230"/>
    </row>
    <row r="12" spans="1:21" ht="19.5" customHeight="1" x14ac:dyDescent="0.25">
      <c r="A12" s="229">
        <v>55114</v>
      </c>
      <c r="B12" s="192" t="s">
        <v>178</v>
      </c>
      <c r="C12" s="568">
        <v>0</v>
      </c>
      <c r="D12" s="568"/>
      <c r="E12" s="568">
        <v>0</v>
      </c>
      <c r="F12" s="569" t="str">
        <f t="shared" si="0"/>
        <v xml:space="preserve"> </v>
      </c>
      <c r="G12" s="570">
        <f t="shared" si="1"/>
        <v>0</v>
      </c>
      <c r="H12" s="569" t="str">
        <f t="shared" si="2"/>
        <v xml:space="preserve"> </v>
      </c>
      <c r="I12" s="571">
        <f t="shared" si="3"/>
        <v>0</v>
      </c>
      <c r="J12" s="230"/>
      <c r="K12" s="230"/>
      <c r="S12" s="230"/>
      <c r="T12" s="230"/>
      <c r="U12" s="230"/>
    </row>
    <row r="13" spans="1:21" ht="19.5" customHeight="1" x14ac:dyDescent="0.25">
      <c r="A13" s="229">
        <v>55115</v>
      </c>
      <c r="B13" s="192" t="s">
        <v>179</v>
      </c>
      <c r="C13" s="568">
        <v>0</v>
      </c>
      <c r="D13" s="568"/>
      <c r="E13" s="568">
        <v>0</v>
      </c>
      <c r="F13" s="569" t="str">
        <f t="shared" si="0"/>
        <v xml:space="preserve"> </v>
      </c>
      <c r="G13" s="570">
        <f t="shared" si="1"/>
        <v>0</v>
      </c>
      <c r="H13" s="569" t="str">
        <f t="shared" si="2"/>
        <v xml:space="preserve"> </v>
      </c>
      <c r="I13" s="571">
        <f t="shared" si="3"/>
        <v>0</v>
      </c>
      <c r="J13" s="230"/>
      <c r="K13" s="230"/>
      <c r="S13" s="230"/>
      <c r="T13" s="230"/>
      <c r="U13" s="230"/>
    </row>
    <row r="14" spans="1:21" ht="19.5" customHeight="1" x14ac:dyDescent="0.25">
      <c r="A14" s="229">
        <v>55116</v>
      </c>
      <c r="B14" s="646" t="s">
        <v>180</v>
      </c>
      <c r="C14" s="568">
        <v>0</v>
      </c>
      <c r="D14" s="568"/>
      <c r="E14" s="568">
        <v>0</v>
      </c>
      <c r="F14" s="569" t="str">
        <f t="shared" si="0"/>
        <v xml:space="preserve"> </v>
      </c>
      <c r="G14" s="570">
        <f t="shared" si="1"/>
        <v>0</v>
      </c>
      <c r="H14" s="569" t="str">
        <f t="shared" si="2"/>
        <v xml:space="preserve"> </v>
      </c>
      <c r="I14" s="571">
        <f t="shared" si="3"/>
        <v>0</v>
      </c>
      <c r="J14" s="230"/>
      <c r="K14" s="230"/>
      <c r="S14" s="230"/>
      <c r="T14" s="230"/>
      <c r="U14" s="230"/>
    </row>
    <row r="15" spans="1:21" ht="19.5" customHeight="1" x14ac:dyDescent="0.25">
      <c r="A15" s="229">
        <v>5512</v>
      </c>
      <c r="B15" s="646" t="s">
        <v>43</v>
      </c>
      <c r="C15" s="568">
        <v>0</v>
      </c>
      <c r="D15" s="568"/>
      <c r="E15" s="568">
        <v>0</v>
      </c>
      <c r="F15" s="569" t="str">
        <f t="shared" si="0"/>
        <v xml:space="preserve"> </v>
      </c>
      <c r="G15" s="570">
        <f t="shared" si="1"/>
        <v>0</v>
      </c>
      <c r="H15" s="569" t="str">
        <f t="shared" si="2"/>
        <v xml:space="preserve"> </v>
      </c>
      <c r="I15" s="571">
        <f t="shared" si="3"/>
        <v>0</v>
      </c>
      <c r="J15" s="230"/>
      <c r="K15" s="230"/>
      <c r="S15" s="230"/>
      <c r="T15" s="230"/>
      <c r="U15" s="230"/>
    </row>
    <row r="16" spans="1:21" ht="19.5" customHeight="1" x14ac:dyDescent="0.25">
      <c r="A16" s="229">
        <v>5513</v>
      </c>
      <c r="B16" s="646" t="s">
        <v>84</v>
      </c>
      <c r="C16" s="568">
        <v>118366</v>
      </c>
      <c r="D16" s="568"/>
      <c r="E16" s="568">
        <v>102303</v>
      </c>
      <c r="F16" s="569">
        <f t="shared" si="0"/>
        <v>0.86429380058462735</v>
      </c>
      <c r="G16" s="570">
        <f t="shared" si="1"/>
        <v>-16063</v>
      </c>
      <c r="H16" s="569" t="str">
        <f t="shared" si="2"/>
        <v xml:space="preserve"> </v>
      </c>
      <c r="I16" s="571">
        <f t="shared" si="3"/>
        <v>102303</v>
      </c>
      <c r="J16" s="230"/>
      <c r="K16" s="230"/>
      <c r="S16" s="230"/>
      <c r="T16" s="230"/>
      <c r="U16" s="230"/>
    </row>
    <row r="17" spans="1:21" ht="19.5" customHeight="1" x14ac:dyDescent="0.25">
      <c r="A17" s="229"/>
      <c r="B17" s="646" t="s">
        <v>240</v>
      </c>
      <c r="C17" s="568">
        <v>38</v>
      </c>
      <c r="D17" s="568"/>
      <c r="E17" s="568">
        <v>0</v>
      </c>
      <c r="F17" s="569">
        <f t="shared" si="0"/>
        <v>0</v>
      </c>
      <c r="G17" s="570">
        <f t="shared" si="1"/>
        <v>-38</v>
      </c>
      <c r="H17" s="569" t="str">
        <f t="shared" si="2"/>
        <v xml:space="preserve"> </v>
      </c>
      <c r="I17" s="571">
        <f t="shared" si="3"/>
        <v>0</v>
      </c>
      <c r="J17" s="230"/>
      <c r="S17" s="230"/>
      <c r="T17" s="230"/>
      <c r="U17" s="230"/>
    </row>
    <row r="18" spans="1:21" ht="19.5" customHeight="1" x14ac:dyDescent="0.25">
      <c r="A18" s="229"/>
      <c r="B18" s="646" t="s">
        <v>241</v>
      </c>
      <c r="C18" s="568">
        <v>158</v>
      </c>
      <c r="D18" s="568"/>
      <c r="E18" s="568">
        <v>168</v>
      </c>
      <c r="F18" s="569">
        <f t="shared" si="0"/>
        <v>1.0632911392405062</v>
      </c>
      <c r="G18" s="570">
        <f t="shared" si="1"/>
        <v>10</v>
      </c>
      <c r="H18" s="569" t="str">
        <f t="shared" si="2"/>
        <v xml:space="preserve"> </v>
      </c>
      <c r="I18" s="571">
        <f t="shared" si="3"/>
        <v>168</v>
      </c>
      <c r="J18" s="230"/>
      <c r="S18" s="230"/>
      <c r="T18" s="230"/>
      <c r="U18" s="230"/>
    </row>
    <row r="19" spans="1:21" ht="19.5" customHeight="1" x14ac:dyDescent="0.25">
      <c r="A19" s="229"/>
      <c r="B19" s="646" t="s">
        <v>250</v>
      </c>
      <c r="C19" s="568">
        <v>0</v>
      </c>
      <c r="D19" s="568"/>
      <c r="E19" s="568">
        <v>0</v>
      </c>
      <c r="F19" s="569" t="str">
        <f t="shared" si="0"/>
        <v xml:space="preserve"> </v>
      </c>
      <c r="G19" s="570">
        <f t="shared" si="1"/>
        <v>0</v>
      </c>
      <c r="H19" s="569" t="str">
        <f t="shared" si="2"/>
        <v xml:space="preserve"> </v>
      </c>
      <c r="I19" s="571">
        <f t="shared" si="3"/>
        <v>0</v>
      </c>
      <c r="J19" s="230"/>
      <c r="S19" s="230"/>
      <c r="T19" s="230"/>
      <c r="U19" s="230"/>
    </row>
    <row r="20" spans="1:21" ht="19.5" customHeight="1" x14ac:dyDescent="0.25">
      <c r="A20" s="229"/>
      <c r="B20" s="646" t="s">
        <v>251</v>
      </c>
      <c r="C20" s="568">
        <v>0</v>
      </c>
      <c r="D20" s="568"/>
      <c r="E20" s="568">
        <v>0</v>
      </c>
      <c r="F20" s="569" t="str">
        <f t="shared" si="0"/>
        <v xml:space="preserve"> </v>
      </c>
      <c r="G20" s="570">
        <f t="shared" si="1"/>
        <v>0</v>
      </c>
      <c r="H20" s="569" t="str">
        <f t="shared" si="2"/>
        <v xml:space="preserve"> </v>
      </c>
      <c r="I20" s="571">
        <f t="shared" si="3"/>
        <v>0</v>
      </c>
      <c r="J20" s="230"/>
      <c r="S20" s="230"/>
      <c r="T20" s="230"/>
      <c r="U20" s="230"/>
    </row>
    <row r="21" spans="1:21" ht="19.5" customHeight="1" x14ac:dyDescent="0.25">
      <c r="A21" s="229"/>
      <c r="B21" s="646" t="s">
        <v>252</v>
      </c>
      <c r="C21" s="568">
        <v>0</v>
      </c>
      <c r="D21" s="568"/>
      <c r="E21" s="568">
        <v>0</v>
      </c>
      <c r="F21" s="569" t="str">
        <f t="shared" si="0"/>
        <v xml:space="preserve"> </v>
      </c>
      <c r="G21" s="570">
        <f t="shared" si="1"/>
        <v>0</v>
      </c>
      <c r="H21" s="569" t="str">
        <f t="shared" si="2"/>
        <v xml:space="preserve"> </v>
      </c>
      <c r="I21" s="571">
        <f t="shared" si="3"/>
        <v>0</v>
      </c>
      <c r="J21" s="230"/>
      <c r="S21" s="230"/>
      <c r="T21" s="230"/>
      <c r="U21" s="230"/>
    </row>
    <row r="22" spans="1:21" x14ac:dyDescent="0.25">
      <c r="A22" s="229"/>
      <c r="B22" s="232"/>
      <c r="C22" s="339"/>
      <c r="D22" s="339"/>
      <c r="E22" s="609"/>
      <c r="F22" s="234"/>
      <c r="G22" s="488"/>
      <c r="H22" s="234"/>
      <c r="I22" s="406"/>
    </row>
    <row r="23" spans="1:21" ht="19.5" customHeight="1" x14ac:dyDescent="0.25">
      <c r="A23" s="229"/>
      <c r="B23" s="232" t="s">
        <v>39</v>
      </c>
      <c r="C23" s="233"/>
      <c r="D23" s="233"/>
      <c r="E23" s="235"/>
      <c r="F23" s="234"/>
      <c r="G23" s="488"/>
      <c r="H23" s="234"/>
      <c r="I23" s="407"/>
    </row>
    <row r="24" spans="1:21" ht="19.5" customHeight="1" x14ac:dyDescent="0.2">
      <c r="A24" s="60">
        <v>5521</v>
      </c>
      <c r="B24" s="192" t="s">
        <v>109</v>
      </c>
      <c r="C24" s="568">
        <v>24545</v>
      </c>
      <c r="D24" s="568">
        <v>25773</v>
      </c>
      <c r="E24" s="568">
        <v>29390</v>
      </c>
      <c r="F24" s="647">
        <f t="shared" ref="F24:F39" si="4">IFERROR(E24/C24," ")</f>
        <v>1.197392544306376</v>
      </c>
      <c r="G24" s="648">
        <f t="shared" ref="G24:G39" si="5">E24-C24</f>
        <v>4845</v>
      </c>
      <c r="H24" s="647">
        <f t="shared" ref="H24:H39" si="6">IFERROR(E24/D24," ")</f>
        <v>1.1403406665890661</v>
      </c>
      <c r="I24" s="405">
        <f t="shared" ref="I24:I39" si="7">E24-D24</f>
        <v>3617</v>
      </c>
      <c r="J24" s="67"/>
      <c r="K24" s="236"/>
      <c r="L24" s="95"/>
      <c r="R24" s="230"/>
      <c r="S24" s="230"/>
      <c r="T24" s="230"/>
      <c r="U24" s="230"/>
    </row>
    <row r="25" spans="1:21" ht="19.5" customHeight="1" x14ac:dyDescent="0.2">
      <c r="A25" s="60">
        <v>5522</v>
      </c>
      <c r="B25" s="192" t="s">
        <v>181</v>
      </c>
      <c r="C25" s="568">
        <v>8914</v>
      </c>
      <c r="D25" s="568">
        <v>9360</v>
      </c>
      <c r="E25" s="568">
        <v>13448</v>
      </c>
      <c r="F25" s="647">
        <f t="shared" si="4"/>
        <v>1.5086380973749158</v>
      </c>
      <c r="G25" s="648">
        <f t="shared" si="5"/>
        <v>4534</v>
      </c>
      <c r="H25" s="647">
        <f t="shared" si="6"/>
        <v>1.4367521367521368</v>
      </c>
      <c r="I25" s="405">
        <f t="shared" si="7"/>
        <v>4088</v>
      </c>
      <c r="J25" s="61"/>
      <c r="K25" s="61"/>
      <c r="L25" s="95"/>
      <c r="R25" s="230"/>
      <c r="S25" s="230"/>
      <c r="T25" s="230"/>
      <c r="U25" s="230"/>
    </row>
    <row r="26" spans="1:21" ht="19.5" customHeight="1" x14ac:dyDescent="0.2">
      <c r="A26" s="60">
        <v>5523</v>
      </c>
      <c r="B26" s="192" t="s">
        <v>41</v>
      </c>
      <c r="C26" s="568">
        <v>14153</v>
      </c>
      <c r="D26" s="568">
        <v>18000</v>
      </c>
      <c r="E26" s="568">
        <v>16212</v>
      </c>
      <c r="F26" s="647">
        <f t="shared" si="4"/>
        <v>1.1454815233519395</v>
      </c>
      <c r="G26" s="648">
        <f t="shared" si="5"/>
        <v>2059</v>
      </c>
      <c r="H26" s="647">
        <f t="shared" si="6"/>
        <v>0.90066666666666662</v>
      </c>
      <c r="I26" s="405">
        <f t="shared" si="7"/>
        <v>-1788</v>
      </c>
      <c r="J26" s="237"/>
      <c r="K26" s="2"/>
      <c r="L26" s="95"/>
      <c r="S26" s="230"/>
      <c r="T26" s="230"/>
      <c r="U26" s="230"/>
    </row>
    <row r="27" spans="1:21" ht="19.5" customHeight="1" x14ac:dyDescent="0.2">
      <c r="A27" s="60">
        <v>5524</v>
      </c>
      <c r="B27" s="192" t="s">
        <v>42</v>
      </c>
      <c r="C27" s="568">
        <v>8128</v>
      </c>
      <c r="D27" s="568">
        <v>10800</v>
      </c>
      <c r="E27" s="568">
        <v>8011</v>
      </c>
      <c r="F27" s="647">
        <f t="shared" si="4"/>
        <v>0.98560531496062997</v>
      </c>
      <c r="G27" s="648">
        <f t="shared" si="5"/>
        <v>-117</v>
      </c>
      <c r="H27" s="647">
        <f t="shared" si="6"/>
        <v>0.74175925925925923</v>
      </c>
      <c r="I27" s="405">
        <f t="shared" si="7"/>
        <v>-2789</v>
      </c>
      <c r="J27" s="237"/>
      <c r="K27" s="2"/>
      <c r="L27" s="95"/>
      <c r="S27" s="230"/>
      <c r="T27" s="230"/>
      <c r="U27" s="230"/>
    </row>
    <row r="28" spans="1:21" ht="19.5" customHeight="1" x14ac:dyDescent="0.2">
      <c r="A28" s="60">
        <v>5525</v>
      </c>
      <c r="B28" s="192" t="s">
        <v>44</v>
      </c>
      <c r="C28" s="568">
        <v>2804</v>
      </c>
      <c r="D28" s="568">
        <v>3000</v>
      </c>
      <c r="E28" s="568">
        <v>2823</v>
      </c>
      <c r="F28" s="647">
        <f t="shared" si="4"/>
        <v>1.0067760342368046</v>
      </c>
      <c r="G28" s="648">
        <f t="shared" si="5"/>
        <v>19</v>
      </c>
      <c r="H28" s="647">
        <f t="shared" si="6"/>
        <v>0.94099999999999995</v>
      </c>
      <c r="I28" s="405">
        <f t="shared" si="7"/>
        <v>-177</v>
      </c>
      <c r="J28" s="237"/>
      <c r="K28" s="2"/>
      <c r="L28" s="95"/>
      <c r="S28" s="230"/>
      <c r="T28" s="230"/>
      <c r="U28" s="230"/>
    </row>
    <row r="29" spans="1:21" ht="19.5" customHeight="1" x14ac:dyDescent="0.2">
      <c r="A29" s="60">
        <v>5526</v>
      </c>
      <c r="B29" s="192" t="s">
        <v>45</v>
      </c>
      <c r="C29" s="568">
        <v>2288</v>
      </c>
      <c r="D29" s="568">
        <v>2500</v>
      </c>
      <c r="E29" s="568">
        <v>1109</v>
      </c>
      <c r="F29" s="647">
        <f t="shared" si="4"/>
        <v>0.48470279720279719</v>
      </c>
      <c r="G29" s="648">
        <f t="shared" si="5"/>
        <v>-1179</v>
      </c>
      <c r="H29" s="647">
        <f t="shared" si="6"/>
        <v>0.44359999999999999</v>
      </c>
      <c r="I29" s="405">
        <f t="shared" si="7"/>
        <v>-1391</v>
      </c>
      <c r="J29" s="237"/>
      <c r="K29" s="2"/>
      <c r="L29" s="95"/>
      <c r="S29" s="230"/>
      <c r="T29" s="230"/>
      <c r="U29" s="230"/>
    </row>
    <row r="30" spans="1:21" ht="19.5" customHeight="1" x14ac:dyDescent="0.2">
      <c r="A30" s="60">
        <v>5527</v>
      </c>
      <c r="B30" s="192" t="s">
        <v>110</v>
      </c>
      <c r="C30" s="568">
        <v>0</v>
      </c>
      <c r="D30" s="568">
        <v>0</v>
      </c>
      <c r="E30" s="568">
        <v>0</v>
      </c>
      <c r="F30" s="647" t="str">
        <f t="shared" si="4"/>
        <v xml:space="preserve"> </v>
      </c>
      <c r="G30" s="648">
        <f t="shared" si="5"/>
        <v>0</v>
      </c>
      <c r="H30" s="647" t="str">
        <f t="shared" si="6"/>
        <v xml:space="preserve"> </v>
      </c>
      <c r="I30" s="405">
        <f t="shared" si="7"/>
        <v>0</v>
      </c>
      <c r="J30" s="237"/>
      <c r="K30" s="2"/>
      <c r="L30" s="95"/>
      <c r="S30" s="230"/>
      <c r="T30" s="230"/>
      <c r="U30" s="230"/>
    </row>
    <row r="31" spans="1:21" ht="19.5" customHeight="1" x14ac:dyDescent="0.2">
      <c r="A31" s="60">
        <v>5531</v>
      </c>
      <c r="B31" s="192" t="s">
        <v>36</v>
      </c>
      <c r="C31" s="568">
        <v>1422</v>
      </c>
      <c r="D31" s="568">
        <v>1500</v>
      </c>
      <c r="E31" s="568">
        <v>2095</v>
      </c>
      <c r="F31" s="647">
        <f t="shared" si="4"/>
        <v>1.4732770745428974</v>
      </c>
      <c r="G31" s="648">
        <f t="shared" si="5"/>
        <v>673</v>
      </c>
      <c r="H31" s="647">
        <f t="shared" si="6"/>
        <v>1.3966666666666667</v>
      </c>
      <c r="I31" s="405">
        <f t="shared" si="7"/>
        <v>595</v>
      </c>
      <c r="J31" s="237"/>
      <c r="K31" s="2"/>
      <c r="L31" s="95"/>
      <c r="S31" s="230"/>
      <c r="T31" s="230"/>
      <c r="U31" s="230"/>
    </row>
    <row r="32" spans="1:21" s="239" customFormat="1" ht="19.5" customHeight="1" x14ac:dyDescent="0.2">
      <c r="A32" s="60">
        <v>5532</v>
      </c>
      <c r="B32" s="192" t="s">
        <v>182</v>
      </c>
      <c r="C32" s="568">
        <v>12423</v>
      </c>
      <c r="D32" s="568">
        <v>15607</v>
      </c>
      <c r="E32" s="568">
        <v>13847</v>
      </c>
      <c r="F32" s="647">
        <f t="shared" si="4"/>
        <v>1.1146260967560171</v>
      </c>
      <c r="G32" s="648">
        <f t="shared" si="5"/>
        <v>1424</v>
      </c>
      <c r="H32" s="647">
        <f t="shared" si="6"/>
        <v>0.88723008906260015</v>
      </c>
      <c r="I32" s="405">
        <f t="shared" si="7"/>
        <v>-1760</v>
      </c>
      <c r="J32" s="237"/>
      <c r="K32" s="238"/>
      <c r="L32" s="95"/>
      <c r="S32" s="240"/>
      <c r="T32" s="240"/>
      <c r="U32" s="240"/>
    </row>
    <row r="33" spans="1:21" s="239" customFormat="1" ht="19.5" customHeight="1" x14ac:dyDescent="0.2">
      <c r="A33" s="60">
        <v>5533</v>
      </c>
      <c r="B33" s="192" t="s">
        <v>111</v>
      </c>
      <c r="C33" s="568">
        <v>0</v>
      </c>
      <c r="D33" s="568">
        <v>0</v>
      </c>
      <c r="E33" s="568">
        <v>0</v>
      </c>
      <c r="F33" s="647" t="str">
        <f t="shared" si="4"/>
        <v xml:space="preserve"> </v>
      </c>
      <c r="G33" s="648">
        <f t="shared" si="5"/>
        <v>0</v>
      </c>
      <c r="H33" s="647" t="str">
        <f t="shared" si="6"/>
        <v xml:space="preserve"> </v>
      </c>
      <c r="I33" s="405">
        <f t="shared" si="7"/>
        <v>0</v>
      </c>
      <c r="J33" s="237"/>
      <c r="K33" s="2"/>
      <c r="L33" s="95"/>
      <c r="S33" s="240"/>
      <c r="T33" s="240"/>
      <c r="U33" s="240"/>
    </row>
    <row r="34" spans="1:21" s="239" customFormat="1" ht="19.5" customHeight="1" x14ac:dyDescent="0.2">
      <c r="A34" s="60">
        <v>5535</v>
      </c>
      <c r="B34" s="192" t="s">
        <v>183</v>
      </c>
      <c r="C34" s="649">
        <v>19097</v>
      </c>
      <c r="D34" s="568">
        <v>22172</v>
      </c>
      <c r="E34" s="649">
        <v>16914</v>
      </c>
      <c r="F34" s="647">
        <f t="shared" si="4"/>
        <v>0.88568885165209199</v>
      </c>
      <c r="G34" s="648">
        <f t="shared" si="5"/>
        <v>-2183</v>
      </c>
      <c r="H34" s="647">
        <f t="shared" si="6"/>
        <v>0.76285405015334651</v>
      </c>
      <c r="I34" s="405">
        <f t="shared" si="7"/>
        <v>-5258</v>
      </c>
      <c r="J34" s="237"/>
      <c r="K34" s="2"/>
      <c r="L34" s="95"/>
      <c r="S34" s="240"/>
      <c r="T34" s="240"/>
      <c r="U34" s="240"/>
    </row>
    <row r="35" spans="1:21" ht="19.5" customHeight="1" x14ac:dyDescent="0.2">
      <c r="A35" s="60">
        <v>5536</v>
      </c>
      <c r="B35" s="192" t="s">
        <v>184</v>
      </c>
      <c r="C35" s="649">
        <v>144</v>
      </c>
      <c r="D35" s="568">
        <v>266</v>
      </c>
      <c r="E35" s="649">
        <v>327</v>
      </c>
      <c r="F35" s="647">
        <f t="shared" si="4"/>
        <v>2.2708333333333335</v>
      </c>
      <c r="G35" s="648">
        <f t="shared" si="5"/>
        <v>183</v>
      </c>
      <c r="H35" s="647">
        <f t="shared" si="6"/>
        <v>1.2293233082706767</v>
      </c>
      <c r="I35" s="405">
        <f t="shared" si="7"/>
        <v>61</v>
      </c>
      <c r="J35" s="237"/>
      <c r="K35" s="2"/>
      <c r="L35" s="95"/>
      <c r="S35" s="230"/>
      <c r="T35" s="230"/>
      <c r="U35" s="230"/>
    </row>
    <row r="36" spans="1:21" ht="19.5" customHeight="1" x14ac:dyDescent="0.2">
      <c r="A36" s="60">
        <v>5537</v>
      </c>
      <c r="B36" s="192" t="s">
        <v>112</v>
      </c>
      <c r="C36" s="649">
        <v>1714</v>
      </c>
      <c r="D36" s="649">
        <v>1500</v>
      </c>
      <c r="E36" s="649">
        <v>1721</v>
      </c>
      <c r="F36" s="647">
        <f t="shared" si="4"/>
        <v>1.0040840140023337</v>
      </c>
      <c r="G36" s="648">
        <f t="shared" si="5"/>
        <v>7</v>
      </c>
      <c r="H36" s="647">
        <f t="shared" si="6"/>
        <v>1.1473333333333333</v>
      </c>
      <c r="I36" s="405">
        <f t="shared" si="7"/>
        <v>221</v>
      </c>
      <c r="J36" s="237"/>
      <c r="K36" s="2"/>
      <c r="L36" s="95"/>
      <c r="P36" s="241"/>
      <c r="S36" s="230"/>
      <c r="T36" s="230"/>
      <c r="U36" s="230"/>
    </row>
    <row r="37" spans="1:21" ht="19.5" customHeight="1" thickBot="1" x14ac:dyDescent="0.25">
      <c r="A37" s="60">
        <v>5538</v>
      </c>
      <c r="B37" s="197" t="s">
        <v>38</v>
      </c>
      <c r="C37" s="649">
        <v>2959</v>
      </c>
      <c r="D37" s="649">
        <v>3200</v>
      </c>
      <c r="E37" s="649">
        <v>3091</v>
      </c>
      <c r="F37" s="650">
        <f t="shared" si="4"/>
        <v>1.0446096654275092</v>
      </c>
      <c r="G37" s="651">
        <f t="shared" si="5"/>
        <v>132</v>
      </c>
      <c r="H37" s="647">
        <f t="shared" si="6"/>
        <v>0.9659375</v>
      </c>
      <c r="I37" s="405">
        <f t="shared" si="7"/>
        <v>-109</v>
      </c>
      <c r="J37" s="237"/>
      <c r="K37" s="2"/>
      <c r="L37" s="95"/>
      <c r="S37" s="230"/>
      <c r="T37" s="230"/>
      <c r="U37" s="230"/>
    </row>
    <row r="38" spans="1:21" ht="31.5" customHeight="1" thickBot="1" x14ac:dyDescent="0.3">
      <c r="B38" s="201" t="s">
        <v>40</v>
      </c>
      <c r="C38" s="203">
        <v>98591</v>
      </c>
      <c r="D38" s="203">
        <v>113678</v>
      </c>
      <c r="E38" s="203">
        <v>108988</v>
      </c>
      <c r="F38" s="231">
        <f t="shared" si="4"/>
        <v>1.1054558732541511</v>
      </c>
      <c r="G38" s="489">
        <f t="shared" si="5"/>
        <v>10397</v>
      </c>
      <c r="H38" s="404">
        <f t="shared" si="6"/>
        <v>0.95874311652210631</v>
      </c>
      <c r="I38" s="363">
        <f t="shared" si="7"/>
        <v>-4690</v>
      </c>
      <c r="J38" s="340"/>
      <c r="K38" s="2"/>
      <c r="L38" s="95"/>
      <c r="S38" s="230"/>
      <c r="T38" s="230"/>
      <c r="U38" s="230"/>
    </row>
    <row r="39" spans="1:21" ht="31.5" customHeight="1" thickBot="1" x14ac:dyDescent="0.3">
      <c r="A39" s="227"/>
      <c r="B39" s="242" t="s">
        <v>185</v>
      </c>
      <c r="C39" s="243">
        <v>217157</v>
      </c>
      <c r="D39" s="243">
        <v>222428</v>
      </c>
      <c r="E39" s="243">
        <v>211473</v>
      </c>
      <c r="F39" s="231">
        <f t="shared" si="4"/>
        <v>0.97382538900426885</v>
      </c>
      <c r="G39" s="489">
        <f t="shared" si="5"/>
        <v>-5684</v>
      </c>
      <c r="H39" s="404">
        <f t="shared" si="6"/>
        <v>0.95074810725268399</v>
      </c>
      <c r="I39" s="408">
        <f t="shared" si="7"/>
        <v>-10955</v>
      </c>
      <c r="J39" s="340"/>
      <c r="S39" s="230"/>
      <c r="T39" s="230"/>
      <c r="U39" s="230"/>
    </row>
    <row r="40" spans="1:21" x14ac:dyDescent="0.25">
      <c r="A40" s="51"/>
      <c r="B40" s="244"/>
      <c r="C40" s="245"/>
      <c r="D40" s="245"/>
      <c r="E40" s="607"/>
      <c r="F40" s="219"/>
      <c r="G40" s="219"/>
      <c r="I40" s="230"/>
    </row>
    <row r="41" spans="1:21" x14ac:dyDescent="0.25">
      <c r="B41" s="336"/>
      <c r="C41" s="113"/>
      <c r="D41" s="113"/>
    </row>
    <row r="42" spans="1:21" x14ac:dyDescent="0.25">
      <c r="B42" s="46"/>
      <c r="C42" s="113"/>
      <c r="D42" s="113"/>
      <c r="E42" s="247"/>
    </row>
    <row r="48" spans="1:21" x14ac:dyDescent="0.25">
      <c r="B48" s="224" t="s">
        <v>115</v>
      </c>
    </row>
  </sheetData>
  <mergeCells count="2">
    <mergeCell ref="B4:I4"/>
    <mergeCell ref="B3:I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1" orientation="landscape" r:id="rId1"/>
  <headerFooter alignWithMargins="0">
    <oddHeader>&amp;L&amp;10VASIVÍZ ZRt.&amp;R&amp;10 2023. április 13.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3"/>
  <sheetViews>
    <sheetView zoomScale="90" zoomScaleNormal="90" workbookViewId="0">
      <selection activeCell="B25" sqref="B25"/>
    </sheetView>
  </sheetViews>
  <sheetFormatPr defaultColWidth="8" defaultRowHeight="12.75" x14ac:dyDescent="0.2"/>
  <cols>
    <col min="1" max="1" width="3" style="248" customWidth="1"/>
    <col min="2" max="2" width="45.75" style="248" bestFit="1" customWidth="1"/>
    <col min="3" max="3" width="13" style="248" customWidth="1"/>
    <col min="4" max="6" width="11.875" style="263" customWidth="1"/>
    <col min="7" max="10" width="16.125" style="248" customWidth="1"/>
    <col min="11" max="16384" width="8" style="248"/>
  </cols>
  <sheetData>
    <row r="3" spans="1:10" ht="18.75" x14ac:dyDescent="0.2">
      <c r="A3" s="718" t="s">
        <v>229</v>
      </c>
      <c r="B3" s="718"/>
      <c r="C3" s="718"/>
      <c r="D3" s="718"/>
      <c r="E3" s="718"/>
      <c r="F3" s="718"/>
      <c r="G3" s="718"/>
      <c r="H3" s="718"/>
      <c r="I3" s="718"/>
    </row>
    <row r="4" spans="1:10" ht="18.75" x14ac:dyDescent="0.2">
      <c r="A4" s="718" t="s">
        <v>313</v>
      </c>
      <c r="B4" s="718"/>
      <c r="C4" s="718"/>
      <c r="D4" s="718"/>
      <c r="E4" s="718"/>
      <c r="F4" s="718"/>
      <c r="G4" s="718"/>
      <c r="H4" s="718"/>
      <c r="I4" s="718"/>
    </row>
    <row r="5" spans="1:10" ht="19.5" thickBot="1" x14ac:dyDescent="0.3">
      <c r="A5" s="249"/>
      <c r="B5" s="249"/>
      <c r="C5" s="249"/>
      <c r="D5" s="250"/>
      <c r="E5" s="250"/>
      <c r="F5" s="250"/>
      <c r="J5" s="251" t="s">
        <v>47</v>
      </c>
    </row>
    <row r="6" spans="1:10" ht="34.5" customHeight="1" x14ac:dyDescent="0.2">
      <c r="A6" s="726" t="s">
        <v>186</v>
      </c>
      <c r="B6" s="727"/>
      <c r="C6" s="719" t="s">
        <v>316</v>
      </c>
      <c r="D6" s="719" t="s">
        <v>323</v>
      </c>
      <c r="E6" s="724" t="s">
        <v>318</v>
      </c>
      <c r="F6" s="725"/>
      <c r="G6" s="719" t="s">
        <v>321</v>
      </c>
      <c r="H6" s="719" t="s">
        <v>325</v>
      </c>
      <c r="I6" s="722" t="s">
        <v>322</v>
      </c>
      <c r="J6" s="716" t="s">
        <v>326</v>
      </c>
    </row>
    <row r="7" spans="1:10" ht="45" customHeight="1" thickBot="1" x14ac:dyDescent="0.25">
      <c r="A7" s="728"/>
      <c r="B7" s="729"/>
      <c r="C7" s="720"/>
      <c r="D7" s="720"/>
      <c r="E7" s="680" t="s">
        <v>269</v>
      </c>
      <c r="F7" s="680" t="s">
        <v>231</v>
      </c>
      <c r="G7" s="720"/>
      <c r="H7" s="720"/>
      <c r="I7" s="723"/>
      <c r="J7" s="717"/>
    </row>
    <row r="8" spans="1:10" s="252" customFormat="1" ht="16.5" x14ac:dyDescent="0.25">
      <c r="A8" s="730" t="s">
        <v>66</v>
      </c>
      <c r="B8" s="304" t="s">
        <v>187</v>
      </c>
      <c r="C8" s="305">
        <v>345902</v>
      </c>
      <c r="D8" s="305">
        <v>449000</v>
      </c>
      <c r="E8" s="305">
        <v>296539</v>
      </c>
      <c r="F8" s="305">
        <v>275410</v>
      </c>
      <c r="G8" s="578">
        <f>+IFERROR(F8/C8," ")</f>
        <v>0.79620817456967585</v>
      </c>
      <c r="H8" s="305">
        <f>+F8-C8</f>
        <v>-70492</v>
      </c>
      <c r="I8" s="578">
        <f>IFERROR(F8/D8," ")</f>
        <v>0.61338530066815145</v>
      </c>
      <c r="J8" s="579">
        <f>+F8-D8</f>
        <v>-173590</v>
      </c>
    </row>
    <row r="9" spans="1:10" s="254" customFormat="1" ht="15.75" x14ac:dyDescent="0.25">
      <c r="A9" s="731"/>
      <c r="B9" s="253" t="s">
        <v>188</v>
      </c>
      <c r="C9" s="506">
        <v>47650</v>
      </c>
      <c r="D9" s="506">
        <v>30000</v>
      </c>
      <c r="E9" s="506">
        <v>54066</v>
      </c>
      <c r="F9" s="506">
        <v>38271</v>
      </c>
      <c r="G9" s="531">
        <f t="shared" ref="G9:G21" si="0">+IFERROR(F9/C9," ")</f>
        <v>0.80316894018887719</v>
      </c>
      <c r="H9" s="506">
        <f t="shared" ref="H9:H21" si="1">+F9-C9</f>
        <v>-9379</v>
      </c>
      <c r="I9" s="531">
        <f t="shared" ref="I9:I21" si="2">IFERROR(F9/D9," ")</f>
        <v>1.2757000000000001</v>
      </c>
      <c r="J9" s="574">
        <f t="shared" ref="J9:J21" si="3">+F9-D9</f>
        <v>8271</v>
      </c>
    </row>
    <row r="10" spans="1:10" s="307" customFormat="1" ht="15.75" x14ac:dyDescent="0.25">
      <c r="A10" s="731"/>
      <c r="B10" s="306" t="s">
        <v>189</v>
      </c>
      <c r="C10" s="506">
        <v>209332</v>
      </c>
      <c r="D10" s="506">
        <v>137500</v>
      </c>
      <c r="E10" s="506">
        <v>74763</v>
      </c>
      <c r="F10" s="506">
        <v>72429</v>
      </c>
      <c r="G10" s="531">
        <f t="shared" si="0"/>
        <v>0.34600061146886285</v>
      </c>
      <c r="H10" s="506">
        <f t="shared" si="1"/>
        <v>-136903</v>
      </c>
      <c r="I10" s="531">
        <f t="shared" si="2"/>
        <v>0.52675636363636369</v>
      </c>
      <c r="J10" s="574">
        <f t="shared" si="3"/>
        <v>-65071</v>
      </c>
    </row>
    <row r="11" spans="1:10" s="254" customFormat="1" ht="15.75" x14ac:dyDescent="0.25">
      <c r="A11" s="731"/>
      <c r="B11" s="253" t="s">
        <v>190</v>
      </c>
      <c r="C11" s="506">
        <v>27879</v>
      </c>
      <c r="D11" s="506">
        <v>25000</v>
      </c>
      <c r="E11" s="506">
        <v>19166</v>
      </c>
      <c r="F11" s="506">
        <v>19166</v>
      </c>
      <c r="G11" s="531">
        <f t="shared" si="0"/>
        <v>0.68747085620000714</v>
      </c>
      <c r="H11" s="506">
        <f t="shared" si="1"/>
        <v>-8713</v>
      </c>
      <c r="I11" s="531">
        <f t="shared" si="2"/>
        <v>0.76663999999999999</v>
      </c>
      <c r="J11" s="574">
        <f t="shared" si="3"/>
        <v>-5834</v>
      </c>
    </row>
    <row r="12" spans="1:10" s="254" customFormat="1" ht="15.75" x14ac:dyDescent="0.25">
      <c r="A12" s="731"/>
      <c r="B12" s="253" t="s">
        <v>191</v>
      </c>
      <c r="C12" s="506">
        <v>29197</v>
      </c>
      <c r="D12" s="506">
        <v>90000</v>
      </c>
      <c r="E12" s="506">
        <v>720</v>
      </c>
      <c r="F12" s="506">
        <v>720</v>
      </c>
      <c r="G12" s="531">
        <f t="shared" si="0"/>
        <v>2.4660067815186492E-2</v>
      </c>
      <c r="H12" s="506">
        <f t="shared" si="1"/>
        <v>-28477</v>
      </c>
      <c r="I12" s="531">
        <f t="shared" si="2"/>
        <v>8.0000000000000002E-3</v>
      </c>
      <c r="J12" s="574">
        <f t="shared" si="3"/>
        <v>-89280</v>
      </c>
    </row>
    <row r="13" spans="1:10" s="307" customFormat="1" ht="15.75" x14ac:dyDescent="0.25">
      <c r="A13" s="731"/>
      <c r="B13" s="306" t="s">
        <v>192</v>
      </c>
      <c r="C13" s="506">
        <v>31844</v>
      </c>
      <c r="D13" s="506">
        <v>32500</v>
      </c>
      <c r="E13" s="506">
        <v>19870</v>
      </c>
      <c r="F13" s="506">
        <v>16870</v>
      </c>
      <c r="G13" s="531">
        <f>+IFERROR(F13/C13," ")</f>
        <v>0.52977012938073109</v>
      </c>
      <c r="H13" s="506">
        <f>+F13-C13</f>
        <v>-14974</v>
      </c>
      <c r="I13" s="531">
        <f>IFERROR(F13/D13," ")</f>
        <v>0.5190769230769231</v>
      </c>
      <c r="J13" s="574">
        <f>+F13-D13</f>
        <v>-15630</v>
      </c>
    </row>
    <row r="14" spans="1:10" s="307" customFormat="1" ht="15.75" x14ac:dyDescent="0.25">
      <c r="A14" s="731"/>
      <c r="B14" s="306" t="s">
        <v>193</v>
      </c>
      <c r="C14" s="506">
        <v>0</v>
      </c>
      <c r="D14" s="506">
        <v>0</v>
      </c>
      <c r="E14" s="506">
        <v>0</v>
      </c>
      <c r="F14" s="506">
        <v>0</v>
      </c>
      <c r="G14" s="531" t="str">
        <f t="shared" si="0"/>
        <v xml:space="preserve"> </v>
      </c>
      <c r="H14" s="506"/>
      <c r="I14" s="531" t="str">
        <f t="shared" si="2"/>
        <v xml:space="preserve"> </v>
      </c>
      <c r="J14" s="574"/>
    </row>
    <row r="15" spans="1:10" s="307" customFormat="1" ht="15.75" x14ac:dyDescent="0.25">
      <c r="A15" s="732"/>
      <c r="B15" s="306" t="s">
        <v>194</v>
      </c>
      <c r="C15" s="506">
        <v>0</v>
      </c>
      <c r="D15" s="506">
        <v>134000</v>
      </c>
      <c r="E15" s="506">
        <v>127954</v>
      </c>
      <c r="F15" s="506">
        <v>127954</v>
      </c>
      <c r="G15" s="531" t="str">
        <f t="shared" si="0"/>
        <v xml:space="preserve"> </v>
      </c>
      <c r="H15" s="506">
        <f t="shared" si="1"/>
        <v>127954</v>
      </c>
      <c r="I15" s="531">
        <f t="shared" si="2"/>
        <v>0.95488059701492534</v>
      </c>
      <c r="J15" s="574">
        <f t="shared" si="3"/>
        <v>-6046</v>
      </c>
    </row>
    <row r="16" spans="1:10" s="254" customFormat="1" ht="15.75" x14ac:dyDescent="0.25">
      <c r="A16" s="255"/>
      <c r="B16" s="256"/>
      <c r="C16" s="512"/>
      <c r="D16" s="512"/>
      <c r="E16" s="512"/>
      <c r="F16" s="512"/>
      <c r="G16" s="531" t="str">
        <f t="shared" si="0"/>
        <v xml:space="preserve"> </v>
      </c>
      <c r="H16" s="512"/>
      <c r="I16" s="531" t="str">
        <f t="shared" si="2"/>
        <v xml:space="preserve"> </v>
      </c>
      <c r="J16" s="574"/>
    </row>
    <row r="17" spans="1:10" s="307" customFormat="1" ht="16.5" x14ac:dyDescent="0.25">
      <c r="A17" s="308" t="s">
        <v>67</v>
      </c>
      <c r="B17" s="309" t="s">
        <v>195</v>
      </c>
      <c r="C17" s="580">
        <v>3438</v>
      </c>
      <c r="D17" s="581">
        <v>91100</v>
      </c>
      <c r="E17" s="580">
        <v>49278</v>
      </c>
      <c r="F17" s="580">
        <v>49278</v>
      </c>
      <c r="G17" s="573">
        <f t="shared" si="0"/>
        <v>14.333333333333334</v>
      </c>
      <c r="H17" s="580">
        <f t="shared" si="1"/>
        <v>45840</v>
      </c>
      <c r="I17" s="573">
        <f t="shared" si="2"/>
        <v>0.5409220636663008</v>
      </c>
      <c r="J17" s="575">
        <f t="shared" si="3"/>
        <v>-41822</v>
      </c>
    </row>
    <row r="18" spans="1:10" s="307" customFormat="1" ht="16.5" x14ac:dyDescent="0.25">
      <c r="A18" s="308" t="s">
        <v>68</v>
      </c>
      <c r="B18" s="309" t="s">
        <v>319</v>
      </c>
      <c r="C18" s="580">
        <v>0</v>
      </c>
      <c r="D18" s="581">
        <v>15810</v>
      </c>
      <c r="E18" s="580">
        <v>15163</v>
      </c>
      <c r="F18" s="580">
        <v>15163</v>
      </c>
      <c r="G18" s="573" t="str">
        <f t="shared" si="0"/>
        <v xml:space="preserve"> </v>
      </c>
      <c r="H18" s="580">
        <f t="shared" si="1"/>
        <v>15163</v>
      </c>
      <c r="I18" s="573">
        <f t="shared" si="2"/>
        <v>0.95907653383934222</v>
      </c>
      <c r="J18" s="575">
        <f t="shared" si="3"/>
        <v>-647</v>
      </c>
    </row>
    <row r="19" spans="1:10" s="307" customFormat="1" ht="16.5" x14ac:dyDescent="0.25">
      <c r="A19" s="308" t="s">
        <v>69</v>
      </c>
      <c r="B19" s="309" t="s">
        <v>320</v>
      </c>
      <c r="C19" s="580">
        <v>0</v>
      </c>
      <c r="D19" s="581">
        <v>94000</v>
      </c>
      <c r="E19" s="580">
        <v>93946</v>
      </c>
      <c r="F19" s="580">
        <v>93946</v>
      </c>
      <c r="G19" s="573" t="str">
        <f t="shared" si="0"/>
        <v xml:space="preserve"> </v>
      </c>
      <c r="H19" s="580">
        <f t="shared" si="1"/>
        <v>93946</v>
      </c>
      <c r="I19" s="573">
        <f t="shared" si="2"/>
        <v>0.99942553191489358</v>
      </c>
      <c r="J19" s="575">
        <f t="shared" si="3"/>
        <v>-54</v>
      </c>
    </row>
    <row r="20" spans="1:10" s="254" customFormat="1" ht="16.5" thickBot="1" x14ac:dyDescent="0.3">
      <c r="A20" s="320"/>
      <c r="B20" s="321"/>
      <c r="C20" s="582"/>
      <c r="D20" s="582"/>
      <c r="E20" s="582"/>
      <c r="F20" s="582"/>
      <c r="G20" s="123" t="str">
        <f t="shared" si="0"/>
        <v xml:space="preserve"> </v>
      </c>
      <c r="H20" s="582"/>
      <c r="I20" s="123" t="str">
        <f t="shared" si="2"/>
        <v xml:space="preserve"> </v>
      </c>
      <c r="J20" s="583"/>
    </row>
    <row r="21" spans="1:10" s="262" customFormat="1" ht="19.5" thickBot="1" x14ac:dyDescent="0.35">
      <c r="A21" s="258"/>
      <c r="B21" s="259" t="s">
        <v>196</v>
      </c>
      <c r="C21" s="260">
        <v>349340</v>
      </c>
      <c r="D21" s="260">
        <v>649910</v>
      </c>
      <c r="E21" s="260">
        <v>454926</v>
      </c>
      <c r="F21" s="260">
        <v>433797</v>
      </c>
      <c r="G21" s="577">
        <f t="shared" si="0"/>
        <v>1.2417616076029083</v>
      </c>
      <c r="H21" s="260">
        <f t="shared" si="1"/>
        <v>84457</v>
      </c>
      <c r="I21" s="577">
        <f t="shared" si="2"/>
        <v>0.66747241925805112</v>
      </c>
      <c r="J21" s="576">
        <f t="shared" si="3"/>
        <v>-216113</v>
      </c>
    </row>
    <row r="22" spans="1:10" s="262" customFormat="1" ht="18.75" x14ac:dyDescent="0.3">
      <c r="A22" s="261"/>
      <c r="B22" s="310"/>
      <c r="C22" s="310"/>
      <c r="D22" s="311"/>
      <c r="E22" s="311"/>
      <c r="F22" s="311"/>
      <c r="G22" s="261"/>
      <c r="H22" s="261"/>
      <c r="I22" s="312"/>
      <c r="J22" s="261"/>
    </row>
    <row r="23" spans="1:10" ht="15.75" customHeight="1" x14ac:dyDescent="0.2">
      <c r="A23" s="721" t="s">
        <v>324</v>
      </c>
      <c r="B23" s="721"/>
      <c r="C23" s="721"/>
      <c r="D23" s="721"/>
      <c r="E23" s="721"/>
      <c r="F23" s="721"/>
      <c r="G23" s="721"/>
      <c r="H23" s="721"/>
      <c r="I23" s="721"/>
    </row>
  </sheetData>
  <mergeCells count="12">
    <mergeCell ref="J6:J7"/>
    <mergeCell ref="A4:I4"/>
    <mergeCell ref="A3:I3"/>
    <mergeCell ref="G6:G7"/>
    <mergeCell ref="A23:I23"/>
    <mergeCell ref="I6:I7"/>
    <mergeCell ref="E6:F6"/>
    <mergeCell ref="D6:D7"/>
    <mergeCell ref="A6:B7"/>
    <mergeCell ref="A8:A15"/>
    <mergeCell ref="H6:H7"/>
    <mergeCell ref="C6:C7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>
    <oddHeader>&amp;L&amp;10VASIVÍZ ZRt.&amp;R&amp;10 2023. április 13.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96"/>
  <sheetViews>
    <sheetView zoomScale="85" zoomScaleNormal="85" workbookViewId="0">
      <selection activeCell="N10" sqref="N10"/>
    </sheetView>
  </sheetViews>
  <sheetFormatPr defaultColWidth="8" defaultRowHeight="12.75" x14ac:dyDescent="0.2"/>
  <cols>
    <col min="1" max="1" width="54.875" style="264" customWidth="1"/>
    <col min="2" max="2" width="14.5" style="274" customWidth="1"/>
    <col min="3" max="3" width="12.25" style="274" customWidth="1"/>
    <col min="4" max="5" width="14.5" style="274" customWidth="1"/>
    <col min="6" max="8" width="12.625" style="264" customWidth="1"/>
    <col min="9" max="9" width="12.75" style="264" customWidth="1"/>
    <col min="10" max="10" width="7.5" style="264" customWidth="1"/>
    <col min="11" max="16384" width="8" style="264"/>
  </cols>
  <sheetData>
    <row r="3" spans="1:10" ht="18.75" x14ac:dyDescent="0.2">
      <c r="A3" s="718" t="s">
        <v>230</v>
      </c>
      <c r="B3" s="718"/>
      <c r="C3" s="718"/>
      <c r="D3" s="718"/>
      <c r="E3" s="718"/>
      <c r="F3" s="718"/>
      <c r="G3" s="718"/>
      <c r="H3" s="718"/>
    </row>
    <row r="4" spans="1:10" ht="18.75" x14ac:dyDescent="0.2">
      <c r="A4" s="718" t="s">
        <v>313</v>
      </c>
      <c r="B4" s="718"/>
      <c r="C4" s="718"/>
      <c r="D4" s="718"/>
      <c r="E4" s="718"/>
      <c r="F4" s="718"/>
      <c r="G4" s="718"/>
      <c r="H4" s="718"/>
    </row>
    <row r="5" spans="1:10" ht="15.75" customHeight="1" thickBot="1" x14ac:dyDescent="0.25">
      <c r="A5" s="360"/>
      <c r="B5" s="265"/>
      <c r="C5" s="265"/>
      <c r="D5" s="265"/>
      <c r="E5" s="265"/>
      <c r="I5" s="588" t="s">
        <v>47</v>
      </c>
    </row>
    <row r="6" spans="1:10" ht="32.25" customHeight="1" x14ac:dyDescent="0.2">
      <c r="A6" s="733" t="s">
        <v>186</v>
      </c>
      <c r="B6" s="719" t="s">
        <v>316</v>
      </c>
      <c r="C6" s="735" t="s">
        <v>344</v>
      </c>
      <c r="D6" s="735" t="s">
        <v>358</v>
      </c>
      <c r="E6" s="735"/>
      <c r="F6" s="735" t="s">
        <v>342</v>
      </c>
      <c r="G6" s="735" t="s">
        <v>343</v>
      </c>
      <c r="H6" s="735" t="s">
        <v>356</v>
      </c>
      <c r="I6" s="716" t="s">
        <v>357</v>
      </c>
      <c r="J6" s="313"/>
    </row>
    <row r="7" spans="1:10" ht="57.75" customHeight="1" thickBot="1" x14ac:dyDescent="0.3">
      <c r="A7" s="734"/>
      <c r="B7" s="720"/>
      <c r="C7" s="736"/>
      <c r="D7" s="572" t="s">
        <v>275</v>
      </c>
      <c r="E7" s="572" t="s">
        <v>232</v>
      </c>
      <c r="F7" s="736"/>
      <c r="G7" s="736"/>
      <c r="H7" s="736"/>
      <c r="I7" s="717"/>
      <c r="J7" s="314"/>
    </row>
    <row r="8" spans="1:10" s="266" customFormat="1" ht="18.75" customHeight="1" x14ac:dyDescent="0.3">
      <c r="A8" s="315" t="s">
        <v>197</v>
      </c>
      <c r="B8" s="500"/>
      <c r="C8" s="500"/>
      <c r="D8" s="500"/>
      <c r="E8" s="500"/>
      <c r="F8" s="500"/>
      <c r="G8" s="589"/>
      <c r="H8" s="500"/>
      <c r="I8" s="597"/>
    </row>
    <row r="9" spans="1:10" s="268" customFormat="1" ht="16.5" x14ac:dyDescent="0.25">
      <c r="A9" s="267" t="s">
        <v>299</v>
      </c>
      <c r="B9" s="509"/>
      <c r="C9" s="509"/>
      <c r="D9" s="509"/>
      <c r="E9" s="509"/>
      <c r="F9" s="509"/>
      <c r="G9" s="590"/>
      <c r="H9" s="509"/>
      <c r="I9" s="598"/>
    </row>
    <row r="10" spans="1:10" ht="15.75" x14ac:dyDescent="0.25">
      <c r="A10" s="269" t="s">
        <v>198</v>
      </c>
      <c r="B10" s="510"/>
      <c r="C10" s="510"/>
      <c r="D10" s="510"/>
      <c r="E10" s="510"/>
      <c r="F10" s="518"/>
      <c r="G10" s="518"/>
      <c r="H10" s="518"/>
      <c r="I10" s="599"/>
    </row>
    <row r="11" spans="1:10" ht="15.75" x14ac:dyDescent="0.25">
      <c r="A11" s="270" t="s">
        <v>199</v>
      </c>
      <c r="B11" s="511">
        <v>68250</v>
      </c>
      <c r="C11" s="511">
        <v>73000</v>
      </c>
      <c r="D11" s="519">
        <v>95320</v>
      </c>
      <c r="E11" s="511">
        <v>88025</v>
      </c>
      <c r="F11" s="520">
        <f>+IFERROR((E11/B11)," ")</f>
        <v>1.2897435897435898</v>
      </c>
      <c r="G11" s="511">
        <f>+E11-B11</f>
        <v>19775</v>
      </c>
      <c r="H11" s="520">
        <f>+IFERROR((E11/C11)," ")</f>
        <v>1.2058219178082192</v>
      </c>
      <c r="I11" s="600">
        <f>+E11-C11</f>
        <v>15025</v>
      </c>
      <c r="J11" s="271"/>
    </row>
    <row r="12" spans="1:10" ht="15.75" x14ac:dyDescent="0.25">
      <c r="A12" s="270" t="s">
        <v>264</v>
      </c>
      <c r="B12" s="512">
        <v>12200</v>
      </c>
      <c r="C12" s="511">
        <v>0</v>
      </c>
      <c r="D12" s="519">
        <v>750</v>
      </c>
      <c r="E12" s="511">
        <v>750</v>
      </c>
      <c r="F12" s="520">
        <f t="shared" ref="F12:F14" si="0">+IFERROR((E12/B12)," ")</f>
        <v>6.1475409836065573E-2</v>
      </c>
      <c r="G12" s="511">
        <f t="shared" ref="G12:G14" si="1">+E12-B12</f>
        <v>-11450</v>
      </c>
      <c r="H12" s="520" t="str">
        <f t="shared" ref="H12:H14" si="2">+IFERROR((E12/C12)," ")</f>
        <v xml:space="preserve"> </v>
      </c>
      <c r="I12" s="600">
        <f t="shared" ref="I12:I14" si="3">+E12-C12</f>
        <v>750</v>
      </c>
      <c r="J12" s="271"/>
    </row>
    <row r="13" spans="1:10" ht="15.75" x14ac:dyDescent="0.25">
      <c r="A13" s="270" t="s">
        <v>262</v>
      </c>
      <c r="B13" s="512">
        <v>12000</v>
      </c>
      <c r="C13" s="512">
        <v>0</v>
      </c>
      <c r="D13" s="519">
        <v>0</v>
      </c>
      <c r="E13" s="512">
        <v>0</v>
      </c>
      <c r="F13" s="520">
        <f t="shared" si="0"/>
        <v>0</v>
      </c>
      <c r="G13" s="511">
        <f t="shared" si="1"/>
        <v>-12000</v>
      </c>
      <c r="H13" s="520" t="str">
        <f t="shared" si="2"/>
        <v xml:space="preserve"> </v>
      </c>
      <c r="I13" s="600">
        <f t="shared" si="3"/>
        <v>0</v>
      </c>
      <c r="J13" s="271"/>
    </row>
    <row r="14" spans="1:10" ht="15.75" x14ac:dyDescent="0.25">
      <c r="A14" s="272" t="s">
        <v>200</v>
      </c>
      <c r="B14" s="521">
        <v>92450</v>
      </c>
      <c r="C14" s="521">
        <v>73000</v>
      </c>
      <c r="D14" s="521">
        <v>96070</v>
      </c>
      <c r="E14" s="521">
        <f t="shared" ref="E14" si="4">+SUM(E11:E13)</f>
        <v>88775</v>
      </c>
      <c r="F14" s="522">
        <f t="shared" si="0"/>
        <v>0.96024878312601403</v>
      </c>
      <c r="G14" s="591">
        <f t="shared" si="1"/>
        <v>-3675</v>
      </c>
      <c r="H14" s="520">
        <f t="shared" si="2"/>
        <v>1.2160958904109589</v>
      </c>
      <c r="I14" s="601">
        <f t="shared" si="3"/>
        <v>15775</v>
      </c>
      <c r="J14" s="271"/>
    </row>
    <row r="15" spans="1:10" ht="18.75" customHeight="1" x14ac:dyDescent="0.25">
      <c r="A15" s="272" t="s">
        <v>201</v>
      </c>
      <c r="B15" s="510"/>
      <c r="C15" s="510"/>
      <c r="D15" s="519"/>
      <c r="E15" s="510"/>
      <c r="F15" s="523"/>
      <c r="G15" s="592"/>
      <c r="H15" s="520"/>
      <c r="I15" s="602"/>
      <c r="J15" s="271"/>
    </row>
    <row r="16" spans="1:10" ht="16.5" x14ac:dyDescent="0.25">
      <c r="A16" s="270" t="s">
        <v>282</v>
      </c>
      <c r="B16" s="509">
        <v>494</v>
      </c>
      <c r="C16" s="506">
        <v>3000</v>
      </c>
      <c r="D16" s="524">
        <v>0</v>
      </c>
      <c r="E16" s="512">
        <v>0</v>
      </c>
      <c r="F16" s="525">
        <f t="shared" ref="F16:F28" si="5">+IFERROR((E16/B16)," ")</f>
        <v>0</v>
      </c>
      <c r="G16" s="546">
        <f t="shared" ref="G16:G28" si="6">+E16-B16</f>
        <v>-494</v>
      </c>
      <c r="H16" s="520">
        <f t="shared" ref="H16:H28" si="7">+IFERROR((E16/C16)," ")</f>
        <v>0</v>
      </c>
      <c r="I16" s="600">
        <f t="shared" ref="I16:I28" si="8">+E16-C16</f>
        <v>-3000</v>
      </c>
      <c r="J16" s="271"/>
    </row>
    <row r="17" spans="1:10" ht="18.75" customHeight="1" x14ac:dyDescent="0.25">
      <c r="A17" s="270" t="s">
        <v>277</v>
      </c>
      <c r="B17" s="512">
        <v>950</v>
      </c>
      <c r="C17" s="506">
        <v>0</v>
      </c>
      <c r="D17" s="519">
        <v>0</v>
      </c>
      <c r="E17" s="512">
        <v>0</v>
      </c>
      <c r="F17" s="523">
        <f t="shared" si="5"/>
        <v>0</v>
      </c>
      <c r="G17" s="592">
        <f t="shared" si="6"/>
        <v>-950</v>
      </c>
      <c r="H17" s="520" t="str">
        <f t="shared" si="7"/>
        <v xml:space="preserve"> </v>
      </c>
      <c r="I17" s="600">
        <f t="shared" si="8"/>
        <v>0</v>
      </c>
      <c r="J17" s="271"/>
    </row>
    <row r="18" spans="1:10" ht="15.75" x14ac:dyDescent="0.25">
      <c r="A18" s="270" t="s">
        <v>281</v>
      </c>
      <c r="B18" s="512">
        <v>550</v>
      </c>
      <c r="C18" s="506">
        <v>0</v>
      </c>
      <c r="D18" s="524">
        <v>0</v>
      </c>
      <c r="E18" s="512">
        <v>0</v>
      </c>
      <c r="F18" s="525">
        <f t="shared" si="5"/>
        <v>0</v>
      </c>
      <c r="G18" s="546">
        <f t="shared" si="6"/>
        <v>-550</v>
      </c>
      <c r="H18" s="520" t="str">
        <f t="shared" si="7"/>
        <v xml:space="preserve"> </v>
      </c>
      <c r="I18" s="600">
        <f t="shared" si="8"/>
        <v>0</v>
      </c>
      <c r="J18" s="271"/>
    </row>
    <row r="19" spans="1:10" ht="15.75" x14ac:dyDescent="0.25">
      <c r="A19" s="270" t="s">
        <v>279</v>
      </c>
      <c r="B19" s="513">
        <v>2000</v>
      </c>
      <c r="C19" s="506">
        <v>0</v>
      </c>
      <c r="D19" s="524">
        <v>0</v>
      </c>
      <c r="E19" s="513">
        <v>0</v>
      </c>
      <c r="F19" s="525">
        <f t="shared" si="5"/>
        <v>0</v>
      </c>
      <c r="G19" s="546">
        <f t="shared" si="6"/>
        <v>-2000</v>
      </c>
      <c r="H19" s="520" t="str">
        <f t="shared" si="7"/>
        <v xml:space="preserve"> </v>
      </c>
      <c r="I19" s="600">
        <f t="shared" si="8"/>
        <v>0</v>
      </c>
      <c r="J19" s="271"/>
    </row>
    <row r="20" spans="1:10" ht="18.75" customHeight="1" x14ac:dyDescent="0.25">
      <c r="A20" s="270" t="s">
        <v>276</v>
      </c>
      <c r="B20" s="512">
        <v>10500</v>
      </c>
      <c r="C20" s="506">
        <v>9500</v>
      </c>
      <c r="D20" s="519">
        <v>10600</v>
      </c>
      <c r="E20" s="512">
        <v>10600</v>
      </c>
      <c r="F20" s="520">
        <f t="shared" si="5"/>
        <v>1.0095238095238095</v>
      </c>
      <c r="G20" s="511">
        <f t="shared" si="6"/>
        <v>100</v>
      </c>
      <c r="H20" s="520">
        <f t="shared" si="7"/>
        <v>1.1157894736842104</v>
      </c>
      <c r="I20" s="600">
        <f t="shared" si="8"/>
        <v>1100</v>
      </c>
      <c r="J20" s="271"/>
    </row>
    <row r="21" spans="1:10" ht="18.75" customHeight="1" x14ac:dyDescent="0.25">
      <c r="A21" s="526" t="s">
        <v>327</v>
      </c>
      <c r="B21" s="512">
        <v>0</v>
      </c>
      <c r="C21" s="506">
        <v>6000</v>
      </c>
      <c r="D21" s="519">
        <v>0</v>
      </c>
      <c r="E21" s="512">
        <v>0</v>
      </c>
      <c r="F21" s="520" t="str">
        <f t="shared" si="5"/>
        <v xml:space="preserve"> </v>
      </c>
      <c r="G21" s="511">
        <f t="shared" si="6"/>
        <v>0</v>
      </c>
      <c r="H21" s="520">
        <f t="shared" si="7"/>
        <v>0</v>
      </c>
      <c r="I21" s="600">
        <f t="shared" si="8"/>
        <v>-6000</v>
      </c>
      <c r="J21" s="271"/>
    </row>
    <row r="22" spans="1:10" ht="18.75" customHeight="1" x14ac:dyDescent="0.25">
      <c r="A22" s="584" t="s">
        <v>332</v>
      </c>
      <c r="B22" s="512">
        <v>0</v>
      </c>
      <c r="C22" s="507">
        <v>2000</v>
      </c>
      <c r="D22" s="519">
        <v>2000</v>
      </c>
      <c r="E22" s="512">
        <v>2000</v>
      </c>
      <c r="F22" s="520" t="str">
        <f t="shared" si="5"/>
        <v xml:space="preserve"> </v>
      </c>
      <c r="G22" s="511">
        <f t="shared" si="6"/>
        <v>2000</v>
      </c>
      <c r="H22" s="520">
        <f t="shared" si="7"/>
        <v>1</v>
      </c>
      <c r="I22" s="600">
        <f t="shared" si="8"/>
        <v>0</v>
      </c>
      <c r="J22" s="271"/>
    </row>
    <row r="23" spans="1:10" ht="18.75" customHeight="1" x14ac:dyDescent="0.25">
      <c r="A23" s="270" t="s">
        <v>278</v>
      </c>
      <c r="B23" s="512">
        <v>880</v>
      </c>
      <c r="C23" s="507">
        <v>0</v>
      </c>
      <c r="D23" s="519">
        <v>0</v>
      </c>
      <c r="E23" s="512">
        <v>0</v>
      </c>
      <c r="F23" s="520">
        <f t="shared" si="5"/>
        <v>0</v>
      </c>
      <c r="G23" s="511">
        <f t="shared" si="6"/>
        <v>-880</v>
      </c>
      <c r="H23" s="520" t="str">
        <f t="shared" si="7"/>
        <v xml:space="preserve"> </v>
      </c>
      <c r="I23" s="600">
        <f t="shared" si="8"/>
        <v>0</v>
      </c>
      <c r="J23" s="271"/>
    </row>
    <row r="24" spans="1:10" ht="18.75" customHeight="1" x14ac:dyDescent="0.25">
      <c r="A24" s="584" t="s">
        <v>331</v>
      </c>
      <c r="B24" s="512">
        <v>500</v>
      </c>
      <c r="C24" s="507">
        <v>0</v>
      </c>
      <c r="D24" s="519">
        <v>0</v>
      </c>
      <c r="E24" s="512">
        <v>0</v>
      </c>
      <c r="F24" s="520">
        <f t="shared" si="5"/>
        <v>0</v>
      </c>
      <c r="G24" s="511">
        <f t="shared" si="6"/>
        <v>-500</v>
      </c>
      <c r="H24" s="520" t="str">
        <f t="shared" si="7"/>
        <v xml:space="preserve"> </v>
      </c>
      <c r="I24" s="600">
        <f t="shared" si="8"/>
        <v>0</v>
      </c>
      <c r="J24" s="271"/>
    </row>
    <row r="25" spans="1:10" ht="18.75" customHeight="1" x14ac:dyDescent="0.25">
      <c r="A25" s="584" t="s">
        <v>330</v>
      </c>
      <c r="B25" s="512">
        <v>0</v>
      </c>
      <c r="C25" s="507">
        <v>0</v>
      </c>
      <c r="D25" s="519">
        <v>950</v>
      </c>
      <c r="E25" s="512">
        <v>0</v>
      </c>
      <c r="F25" s="520" t="str">
        <f t="shared" si="5"/>
        <v xml:space="preserve"> </v>
      </c>
      <c r="G25" s="511">
        <f t="shared" si="6"/>
        <v>0</v>
      </c>
      <c r="H25" s="520" t="str">
        <f t="shared" si="7"/>
        <v xml:space="preserve"> </v>
      </c>
      <c r="I25" s="600">
        <f t="shared" si="8"/>
        <v>0</v>
      </c>
      <c r="J25" s="271"/>
    </row>
    <row r="26" spans="1:10" ht="18.75" customHeight="1" x14ac:dyDescent="0.25">
      <c r="A26" s="526" t="s">
        <v>333</v>
      </c>
      <c r="B26" s="512">
        <v>1400</v>
      </c>
      <c r="C26" s="507">
        <v>0</v>
      </c>
      <c r="D26" s="519">
        <v>0</v>
      </c>
      <c r="E26" s="512">
        <v>0</v>
      </c>
      <c r="F26" s="520">
        <f t="shared" si="5"/>
        <v>0</v>
      </c>
      <c r="G26" s="511">
        <f t="shared" si="6"/>
        <v>-1400</v>
      </c>
      <c r="H26" s="520" t="str">
        <f t="shared" si="7"/>
        <v xml:space="preserve"> </v>
      </c>
      <c r="I26" s="600">
        <f t="shared" si="8"/>
        <v>0</v>
      </c>
      <c r="J26" s="271"/>
    </row>
    <row r="27" spans="1:10" ht="15.75" x14ac:dyDescent="0.25">
      <c r="A27" s="270" t="s">
        <v>280</v>
      </c>
      <c r="B27" s="512">
        <v>4000</v>
      </c>
      <c r="C27" s="507">
        <v>19800</v>
      </c>
      <c r="D27" s="524">
        <v>10300</v>
      </c>
      <c r="E27" s="512">
        <v>8000</v>
      </c>
      <c r="F27" s="520">
        <f t="shared" si="5"/>
        <v>2</v>
      </c>
      <c r="G27" s="511">
        <f t="shared" si="6"/>
        <v>4000</v>
      </c>
      <c r="H27" s="520">
        <f t="shared" si="7"/>
        <v>0.40404040404040403</v>
      </c>
      <c r="I27" s="600">
        <f t="shared" si="8"/>
        <v>-11800</v>
      </c>
      <c r="J27" s="271"/>
    </row>
    <row r="28" spans="1:10" ht="15.75" x14ac:dyDescent="0.25">
      <c r="A28" s="269" t="s">
        <v>148</v>
      </c>
      <c r="B28" s="527">
        <v>21274</v>
      </c>
      <c r="C28" s="527">
        <v>40300</v>
      </c>
      <c r="D28" s="527">
        <v>23850</v>
      </c>
      <c r="E28" s="527">
        <f t="shared" ref="E28" si="9">+SUM(E16:E27)</f>
        <v>20600</v>
      </c>
      <c r="F28" s="522">
        <f t="shared" si="5"/>
        <v>0.96831813481244711</v>
      </c>
      <c r="G28" s="591">
        <f t="shared" si="6"/>
        <v>-674</v>
      </c>
      <c r="H28" s="522">
        <f t="shared" si="7"/>
        <v>0.51116625310173702</v>
      </c>
      <c r="I28" s="601">
        <f t="shared" si="8"/>
        <v>-19700</v>
      </c>
      <c r="J28" s="271"/>
    </row>
    <row r="29" spans="1:10" ht="15.75" x14ac:dyDescent="0.25">
      <c r="A29" s="269" t="s">
        <v>202</v>
      </c>
      <c r="B29" s="511"/>
      <c r="C29" s="510"/>
      <c r="D29" s="527"/>
      <c r="E29" s="510"/>
      <c r="F29" s="523"/>
      <c r="G29" s="592"/>
      <c r="H29" s="523"/>
      <c r="I29" s="602"/>
      <c r="J29" s="271"/>
    </row>
    <row r="30" spans="1:10" ht="15.75" x14ac:dyDescent="0.25">
      <c r="A30" s="528" t="s">
        <v>334</v>
      </c>
      <c r="B30" s="513">
        <v>639.73800000000006</v>
      </c>
      <c r="C30" s="513">
        <v>1000</v>
      </c>
      <c r="D30" s="524">
        <v>0</v>
      </c>
      <c r="E30" s="513">
        <v>0</v>
      </c>
      <c r="F30" s="520">
        <f t="shared" ref="F30:F38" si="10">+IFERROR((E30/B30)," ")</f>
        <v>0</v>
      </c>
      <c r="G30" s="511">
        <f t="shared" ref="G30:G38" si="11">+E30-B30</f>
        <v>-639.73800000000006</v>
      </c>
      <c r="H30" s="520">
        <f t="shared" ref="H30:H38" si="12">+IFERROR((E30/C30)," ")</f>
        <v>0</v>
      </c>
      <c r="I30" s="600">
        <f t="shared" ref="I30:I38" si="13">+E30-C30</f>
        <v>-1000</v>
      </c>
      <c r="J30" s="271"/>
    </row>
    <row r="31" spans="1:10" ht="15.75" x14ac:dyDescent="0.25">
      <c r="A31" s="528" t="s">
        <v>338</v>
      </c>
      <c r="B31" s="513">
        <v>0</v>
      </c>
      <c r="C31" s="513">
        <v>0</v>
      </c>
      <c r="D31" s="524">
        <v>8310</v>
      </c>
      <c r="E31" s="513">
        <v>2239.25</v>
      </c>
      <c r="F31" s="520" t="str">
        <f t="shared" si="10"/>
        <v xml:space="preserve"> </v>
      </c>
      <c r="G31" s="511">
        <f t="shared" si="11"/>
        <v>2239.25</v>
      </c>
      <c r="H31" s="520" t="str">
        <f t="shared" si="12"/>
        <v xml:space="preserve"> </v>
      </c>
      <c r="I31" s="600">
        <f t="shared" si="13"/>
        <v>2239.25</v>
      </c>
      <c r="J31" s="271"/>
    </row>
    <row r="32" spans="1:10" ht="15.75" x14ac:dyDescent="0.25">
      <c r="A32" s="528" t="s">
        <v>339</v>
      </c>
      <c r="B32" s="513">
        <v>0</v>
      </c>
      <c r="C32" s="513">
        <v>0</v>
      </c>
      <c r="D32" s="524">
        <v>950</v>
      </c>
      <c r="E32" s="513">
        <v>950</v>
      </c>
      <c r="F32" s="520" t="str">
        <f t="shared" si="10"/>
        <v xml:space="preserve"> </v>
      </c>
      <c r="G32" s="511">
        <f t="shared" si="11"/>
        <v>950</v>
      </c>
      <c r="H32" s="520" t="str">
        <f t="shared" si="12"/>
        <v xml:space="preserve"> </v>
      </c>
      <c r="I32" s="600">
        <f t="shared" si="13"/>
        <v>950</v>
      </c>
      <c r="J32" s="271"/>
    </row>
    <row r="33" spans="1:10" ht="15.75" x14ac:dyDescent="0.25">
      <c r="A33" s="528" t="s">
        <v>335</v>
      </c>
      <c r="B33" s="513">
        <v>0</v>
      </c>
      <c r="C33" s="513">
        <v>2500</v>
      </c>
      <c r="D33" s="524">
        <v>2995.5</v>
      </c>
      <c r="E33" s="513">
        <v>2995.5</v>
      </c>
      <c r="F33" s="520" t="str">
        <f t="shared" si="10"/>
        <v xml:space="preserve"> </v>
      </c>
      <c r="G33" s="511">
        <f t="shared" si="11"/>
        <v>2995.5</v>
      </c>
      <c r="H33" s="520">
        <f t="shared" si="12"/>
        <v>1.1981999999999999</v>
      </c>
      <c r="I33" s="600">
        <f t="shared" si="13"/>
        <v>495.5</v>
      </c>
      <c r="J33" s="271"/>
    </row>
    <row r="34" spans="1:10" ht="15.75" x14ac:dyDescent="0.25">
      <c r="A34" s="528" t="s">
        <v>336</v>
      </c>
      <c r="B34" s="513">
        <v>41991.633000000002</v>
      </c>
      <c r="C34" s="513">
        <v>0</v>
      </c>
      <c r="D34" s="524">
        <v>351</v>
      </c>
      <c r="E34" s="513">
        <v>0</v>
      </c>
      <c r="F34" s="520">
        <f t="shared" si="10"/>
        <v>0</v>
      </c>
      <c r="G34" s="511">
        <f t="shared" si="11"/>
        <v>-41991.633000000002</v>
      </c>
      <c r="H34" s="520" t="str">
        <f t="shared" si="12"/>
        <v xml:space="preserve"> </v>
      </c>
      <c r="I34" s="600">
        <f t="shared" si="13"/>
        <v>0</v>
      </c>
      <c r="J34" s="271"/>
    </row>
    <row r="35" spans="1:10" s="274" customFormat="1" ht="15.75" x14ac:dyDescent="0.25">
      <c r="A35" s="528" t="s">
        <v>337</v>
      </c>
      <c r="B35" s="514">
        <v>4100</v>
      </c>
      <c r="C35" s="514">
        <v>3000</v>
      </c>
      <c r="D35" s="524">
        <v>0</v>
      </c>
      <c r="E35" s="514">
        <v>0</v>
      </c>
      <c r="F35" s="520">
        <f t="shared" si="10"/>
        <v>0</v>
      </c>
      <c r="G35" s="511">
        <f t="shared" si="11"/>
        <v>-4100</v>
      </c>
      <c r="H35" s="520">
        <f t="shared" si="12"/>
        <v>0</v>
      </c>
      <c r="I35" s="600">
        <f t="shared" si="13"/>
        <v>-3000</v>
      </c>
      <c r="J35" s="316"/>
    </row>
    <row r="36" spans="1:10" ht="15.75" x14ac:dyDescent="0.25">
      <c r="A36" s="270" t="s">
        <v>203</v>
      </c>
      <c r="B36" s="512">
        <v>8662.5</v>
      </c>
      <c r="C36" s="512">
        <v>32806</v>
      </c>
      <c r="D36" s="524">
        <v>28522.652999999998</v>
      </c>
      <c r="E36" s="512">
        <v>27580.652999999998</v>
      </c>
      <c r="F36" s="520">
        <f t="shared" si="10"/>
        <v>3.1839137662337662</v>
      </c>
      <c r="G36" s="511">
        <f t="shared" si="11"/>
        <v>18918.152999999998</v>
      </c>
      <c r="H36" s="520">
        <f t="shared" si="12"/>
        <v>0.8407197768700847</v>
      </c>
      <c r="I36" s="600">
        <f t="shared" si="13"/>
        <v>-5225.3470000000016</v>
      </c>
      <c r="J36" s="271"/>
    </row>
    <row r="37" spans="1:10" ht="15.75" x14ac:dyDescent="0.25">
      <c r="A37" s="269" t="s">
        <v>148</v>
      </c>
      <c r="B37" s="510">
        <v>55393.870999999999</v>
      </c>
      <c r="C37" s="510">
        <v>39306</v>
      </c>
      <c r="D37" s="510">
        <v>41129.152999999998</v>
      </c>
      <c r="E37" s="510">
        <f t="shared" ref="E37" si="14">+SUM(E30:E36)</f>
        <v>33765.402999999998</v>
      </c>
      <c r="F37" s="522">
        <f t="shared" si="10"/>
        <v>0.60955124439669506</v>
      </c>
      <c r="G37" s="591">
        <f t="shared" si="11"/>
        <v>-21628.468000000001</v>
      </c>
      <c r="H37" s="522">
        <f t="shared" si="12"/>
        <v>0.85903940874166795</v>
      </c>
      <c r="I37" s="601">
        <f t="shared" si="13"/>
        <v>-5540.5970000000016</v>
      </c>
      <c r="J37" s="271"/>
    </row>
    <row r="38" spans="1:10" s="268" customFormat="1" ht="16.5" x14ac:dyDescent="0.25">
      <c r="A38" s="257" t="s">
        <v>300</v>
      </c>
      <c r="B38" s="527">
        <v>169117.87099999998</v>
      </c>
      <c r="C38" s="527">
        <v>152606</v>
      </c>
      <c r="D38" s="527">
        <v>161049.15299999999</v>
      </c>
      <c r="E38" s="527">
        <f>+E37+E28+E14</f>
        <v>143140.40299999999</v>
      </c>
      <c r="F38" s="522">
        <f t="shared" si="10"/>
        <v>0.84639430566152296</v>
      </c>
      <c r="G38" s="591">
        <f t="shared" si="11"/>
        <v>-25977.467999999993</v>
      </c>
      <c r="H38" s="522">
        <f t="shared" si="12"/>
        <v>0.93797362489024017</v>
      </c>
      <c r="I38" s="601">
        <f t="shared" si="13"/>
        <v>-9465.5970000000088</v>
      </c>
      <c r="J38" s="271"/>
    </row>
    <row r="39" spans="1:10" s="268" customFormat="1" ht="16.5" x14ac:dyDescent="0.25">
      <c r="A39" s="257"/>
      <c r="B39" s="508"/>
      <c r="C39" s="508"/>
      <c r="D39" s="524"/>
      <c r="E39" s="508"/>
      <c r="F39" s="529"/>
      <c r="G39" s="593"/>
      <c r="H39" s="520"/>
      <c r="I39" s="603"/>
      <c r="J39" s="271"/>
    </row>
    <row r="40" spans="1:10" s="268" customFormat="1" ht="16.5" x14ac:dyDescent="0.25">
      <c r="A40" s="257" t="s">
        <v>301</v>
      </c>
      <c r="B40" s="508"/>
      <c r="C40" s="508"/>
      <c r="D40" s="524"/>
      <c r="E40" s="508"/>
      <c r="F40" s="529"/>
      <c r="G40" s="593"/>
      <c r="H40" s="520"/>
      <c r="I40" s="603"/>
      <c r="J40" s="271"/>
    </row>
    <row r="41" spans="1:10" ht="15.75" x14ac:dyDescent="0.25">
      <c r="A41" s="269" t="s">
        <v>204</v>
      </c>
      <c r="B41" s="510"/>
      <c r="C41" s="510"/>
      <c r="D41" s="515"/>
      <c r="E41" s="510"/>
      <c r="F41" s="523"/>
      <c r="G41" s="592"/>
      <c r="H41" s="520"/>
      <c r="I41" s="602"/>
      <c r="J41" s="271"/>
    </row>
    <row r="42" spans="1:10" ht="15.75" x14ac:dyDescent="0.25">
      <c r="A42" s="273" t="s">
        <v>283</v>
      </c>
      <c r="B42" s="515">
        <v>123611.7</v>
      </c>
      <c r="C42" s="515">
        <v>308149</v>
      </c>
      <c r="D42" s="515">
        <v>395483.255</v>
      </c>
      <c r="E42" s="515">
        <v>113708.255</v>
      </c>
      <c r="F42" s="520">
        <f t="shared" ref="F42:F48" si="15">+IFERROR((E42/B42)," ")</f>
        <v>0.91988262437940749</v>
      </c>
      <c r="G42" s="511">
        <f t="shared" ref="G42:G48" si="16">+E42-B42</f>
        <v>-9903.4449999999924</v>
      </c>
      <c r="H42" s="520">
        <f t="shared" ref="H42:H48" si="17">+IFERROR((E42/C42)," ")</f>
        <v>0.36900413436357088</v>
      </c>
      <c r="I42" s="600">
        <f t="shared" ref="I42:I48" si="18">+E42-C42</f>
        <v>-194440.745</v>
      </c>
      <c r="J42" s="271"/>
    </row>
    <row r="43" spans="1:10" ht="15.75" x14ac:dyDescent="0.25">
      <c r="A43" s="273" t="s">
        <v>205</v>
      </c>
      <c r="B43" s="515">
        <v>1985</v>
      </c>
      <c r="C43" s="515">
        <v>11000</v>
      </c>
      <c r="D43" s="515">
        <v>566.28</v>
      </c>
      <c r="E43" s="515">
        <v>566.28</v>
      </c>
      <c r="F43" s="520">
        <f t="shared" si="15"/>
        <v>0.28527959697732996</v>
      </c>
      <c r="G43" s="511">
        <f t="shared" si="16"/>
        <v>-1418.72</v>
      </c>
      <c r="H43" s="520">
        <f t="shared" si="17"/>
        <v>5.1479999999999998E-2</v>
      </c>
      <c r="I43" s="600">
        <f t="shared" si="18"/>
        <v>-10433.719999999999</v>
      </c>
      <c r="J43" s="271"/>
    </row>
    <row r="44" spans="1:10" ht="15.75" x14ac:dyDescent="0.25">
      <c r="A44" s="530" t="s">
        <v>291</v>
      </c>
      <c r="B44" s="515">
        <v>0</v>
      </c>
      <c r="C44" s="515">
        <v>4000</v>
      </c>
      <c r="D44" s="515">
        <v>2000</v>
      </c>
      <c r="E44" s="515">
        <v>1200</v>
      </c>
      <c r="F44" s="520" t="str">
        <f t="shared" si="15"/>
        <v xml:space="preserve"> </v>
      </c>
      <c r="G44" s="511">
        <f t="shared" si="16"/>
        <v>1200</v>
      </c>
      <c r="H44" s="520">
        <f t="shared" si="17"/>
        <v>0.3</v>
      </c>
      <c r="I44" s="600">
        <f t="shared" si="18"/>
        <v>-2800</v>
      </c>
      <c r="J44" s="271"/>
    </row>
    <row r="45" spans="1:10" ht="15.75" x14ac:dyDescent="0.25">
      <c r="A45" s="270" t="s">
        <v>287</v>
      </c>
      <c r="B45" s="515">
        <v>0</v>
      </c>
      <c r="C45" s="515">
        <v>18931</v>
      </c>
      <c r="D45" s="515">
        <v>12414.21</v>
      </c>
      <c r="E45" s="515">
        <v>12414.21</v>
      </c>
      <c r="F45" s="520" t="str">
        <f t="shared" si="15"/>
        <v xml:space="preserve"> </v>
      </c>
      <c r="G45" s="511">
        <f t="shared" si="16"/>
        <v>12414.21</v>
      </c>
      <c r="H45" s="520">
        <f t="shared" si="17"/>
        <v>0.65576092124029361</v>
      </c>
      <c r="I45" s="600">
        <f t="shared" si="18"/>
        <v>-6516.7900000000009</v>
      </c>
      <c r="J45" s="271"/>
    </row>
    <row r="46" spans="1:10" ht="15.75" x14ac:dyDescent="0.25">
      <c r="A46" s="270" t="s">
        <v>256</v>
      </c>
      <c r="B46" s="515">
        <v>0</v>
      </c>
      <c r="C46" s="515">
        <v>2376</v>
      </c>
      <c r="D46" s="515">
        <v>2758.4830000000002</v>
      </c>
      <c r="E46" s="515">
        <v>2758.4830000000002</v>
      </c>
      <c r="F46" s="520" t="str">
        <f t="shared" si="15"/>
        <v xml:space="preserve"> </v>
      </c>
      <c r="G46" s="511">
        <f t="shared" si="16"/>
        <v>2758.4830000000002</v>
      </c>
      <c r="H46" s="520">
        <f t="shared" si="17"/>
        <v>1.1609776936026937</v>
      </c>
      <c r="I46" s="600">
        <f t="shared" si="18"/>
        <v>382.48300000000017</v>
      </c>
      <c r="J46" s="271"/>
    </row>
    <row r="47" spans="1:10" ht="15.75" x14ac:dyDescent="0.25">
      <c r="A47" s="270" t="s">
        <v>292</v>
      </c>
      <c r="B47" s="515">
        <v>0</v>
      </c>
      <c r="C47" s="515">
        <v>2493</v>
      </c>
      <c r="D47" s="515">
        <v>2619.0030000000002</v>
      </c>
      <c r="E47" s="515">
        <v>2619.0030000000002</v>
      </c>
      <c r="F47" s="520" t="str">
        <f t="shared" si="15"/>
        <v xml:space="preserve"> </v>
      </c>
      <c r="G47" s="511">
        <f t="shared" si="16"/>
        <v>2619.0030000000002</v>
      </c>
      <c r="H47" s="520">
        <f t="shared" si="17"/>
        <v>1.0505427196149217</v>
      </c>
      <c r="I47" s="600">
        <f t="shared" si="18"/>
        <v>126.00300000000016</v>
      </c>
      <c r="J47" s="271"/>
    </row>
    <row r="48" spans="1:10" ht="15.75" x14ac:dyDescent="0.25">
      <c r="A48" s="269" t="s">
        <v>148</v>
      </c>
      <c r="B48" s="510">
        <v>125596.7</v>
      </c>
      <c r="C48" s="510">
        <v>346949</v>
      </c>
      <c r="D48" s="510">
        <v>415841.23100000009</v>
      </c>
      <c r="E48" s="510">
        <f t="shared" ref="E48" si="19">+SUM(E42:E47)</f>
        <v>133266.231</v>
      </c>
      <c r="F48" s="522">
        <f t="shared" si="15"/>
        <v>1.061064749312681</v>
      </c>
      <c r="G48" s="591">
        <f t="shared" si="16"/>
        <v>7669.5310000000027</v>
      </c>
      <c r="H48" s="522">
        <f t="shared" si="17"/>
        <v>0.38410899296438383</v>
      </c>
      <c r="I48" s="601">
        <f t="shared" si="18"/>
        <v>-213682.769</v>
      </c>
      <c r="J48" s="271"/>
    </row>
    <row r="49" spans="1:10" ht="15.75" x14ac:dyDescent="0.25">
      <c r="A49" s="269"/>
      <c r="B49" s="510"/>
      <c r="C49" s="510"/>
      <c r="D49" s="510"/>
      <c r="E49" s="510"/>
      <c r="F49" s="531"/>
      <c r="G49" s="506"/>
      <c r="H49" s="531"/>
      <c r="I49" s="574"/>
      <c r="J49" s="271"/>
    </row>
    <row r="50" spans="1:10" ht="15.75" x14ac:dyDescent="0.25">
      <c r="A50" s="269" t="s">
        <v>206</v>
      </c>
      <c r="B50" s="516"/>
      <c r="C50" s="506"/>
      <c r="D50" s="532"/>
      <c r="E50" s="506"/>
      <c r="F50" s="531"/>
      <c r="G50" s="506"/>
      <c r="H50" s="531"/>
      <c r="I50" s="574"/>
      <c r="J50" s="271"/>
    </row>
    <row r="51" spans="1:10" ht="15.75" x14ac:dyDescent="0.25">
      <c r="A51" s="270" t="s">
        <v>247</v>
      </c>
      <c r="B51" s="506">
        <v>3930</v>
      </c>
      <c r="C51" s="506">
        <v>122323</v>
      </c>
      <c r="D51" s="517">
        <v>41395.178999999996</v>
      </c>
      <c r="E51" s="506">
        <v>41395.178999999996</v>
      </c>
      <c r="F51" s="520">
        <f t="shared" ref="F51:F65" si="20">+IFERROR((E51/B51)," ")</f>
        <v>10.533124427480915</v>
      </c>
      <c r="G51" s="511">
        <f t="shared" ref="G51:G65" si="21">+E51-B51</f>
        <v>37465.178999999996</v>
      </c>
      <c r="H51" s="520">
        <f t="shared" ref="H51:H65" si="22">+IFERROR((E51/C51)," ")</f>
        <v>0.33840879474833019</v>
      </c>
      <c r="I51" s="600">
        <f t="shared" ref="I51:I65" si="23">+E51-C51</f>
        <v>-80927.820999999996</v>
      </c>
      <c r="J51" s="271"/>
    </row>
    <row r="52" spans="1:10" ht="15.75" x14ac:dyDescent="0.25">
      <c r="A52" s="273" t="s">
        <v>288</v>
      </c>
      <c r="B52" s="506">
        <v>10015.75</v>
      </c>
      <c r="C52" s="506">
        <v>16623</v>
      </c>
      <c r="D52" s="517">
        <v>16677.099999999999</v>
      </c>
      <c r="E52" s="506">
        <v>16458.91</v>
      </c>
      <c r="F52" s="520">
        <f t="shared" si="20"/>
        <v>1.6433027980930035</v>
      </c>
      <c r="G52" s="511">
        <f t="shared" si="21"/>
        <v>6443.16</v>
      </c>
      <c r="H52" s="520">
        <f t="shared" si="22"/>
        <v>0.99012873729170425</v>
      </c>
      <c r="I52" s="600">
        <f t="shared" si="23"/>
        <v>-164.09000000000015</v>
      </c>
      <c r="J52" s="271"/>
    </row>
    <row r="53" spans="1:10" ht="15.75" x14ac:dyDescent="0.25">
      <c r="A53" s="270" t="s">
        <v>284</v>
      </c>
      <c r="B53" s="506">
        <v>1400</v>
      </c>
      <c r="C53" s="506">
        <v>16000</v>
      </c>
      <c r="D53" s="517">
        <v>18930</v>
      </c>
      <c r="E53" s="506">
        <v>12730</v>
      </c>
      <c r="F53" s="520">
        <f t="shared" si="20"/>
        <v>9.0928571428571434</v>
      </c>
      <c r="G53" s="511">
        <f t="shared" si="21"/>
        <v>11330</v>
      </c>
      <c r="H53" s="520">
        <f t="shared" si="22"/>
        <v>0.79562500000000003</v>
      </c>
      <c r="I53" s="600">
        <f t="shared" si="23"/>
        <v>-3270</v>
      </c>
      <c r="J53" s="271"/>
    </row>
    <row r="54" spans="1:10" ht="15.75" x14ac:dyDescent="0.25">
      <c r="A54" s="533" t="s">
        <v>263</v>
      </c>
      <c r="B54" s="506">
        <v>0</v>
      </c>
      <c r="C54" s="506">
        <v>1764</v>
      </c>
      <c r="D54" s="517">
        <v>2107.7489999999998</v>
      </c>
      <c r="E54" s="506">
        <v>2107.7489999999998</v>
      </c>
      <c r="F54" s="520" t="str">
        <f t="shared" si="20"/>
        <v xml:space="preserve"> </v>
      </c>
      <c r="G54" s="511">
        <f t="shared" si="21"/>
        <v>2107.7489999999998</v>
      </c>
      <c r="H54" s="520">
        <f t="shared" si="22"/>
        <v>1.1948690476190476</v>
      </c>
      <c r="I54" s="600">
        <f t="shared" si="23"/>
        <v>343.7489999999998</v>
      </c>
      <c r="J54" s="271"/>
    </row>
    <row r="55" spans="1:10" ht="15.75" x14ac:dyDescent="0.25">
      <c r="A55" s="533" t="s">
        <v>328</v>
      </c>
      <c r="B55" s="506">
        <v>0</v>
      </c>
      <c r="C55" s="506">
        <v>1500</v>
      </c>
      <c r="D55" s="517">
        <v>1780</v>
      </c>
      <c r="E55" s="506">
        <v>1780</v>
      </c>
      <c r="F55" s="520" t="str">
        <f t="shared" si="20"/>
        <v xml:space="preserve"> </v>
      </c>
      <c r="G55" s="511">
        <f t="shared" si="21"/>
        <v>1780</v>
      </c>
      <c r="H55" s="520">
        <f t="shared" si="22"/>
        <v>1.1866666666666668</v>
      </c>
      <c r="I55" s="600">
        <f t="shared" si="23"/>
        <v>280</v>
      </c>
      <c r="J55" s="271"/>
    </row>
    <row r="56" spans="1:10" ht="15.75" x14ac:dyDescent="0.25">
      <c r="A56" s="270" t="s">
        <v>265</v>
      </c>
      <c r="B56" s="506">
        <v>15000</v>
      </c>
      <c r="C56" s="506">
        <v>0</v>
      </c>
      <c r="D56" s="517">
        <v>0</v>
      </c>
      <c r="E56" s="506">
        <v>0</v>
      </c>
      <c r="F56" s="520">
        <f t="shared" si="20"/>
        <v>0</v>
      </c>
      <c r="G56" s="511">
        <f t="shared" si="21"/>
        <v>-15000</v>
      </c>
      <c r="H56" s="520" t="str">
        <f t="shared" si="22"/>
        <v xml:space="preserve"> </v>
      </c>
      <c r="I56" s="600">
        <f t="shared" si="23"/>
        <v>0</v>
      </c>
      <c r="J56" s="271"/>
    </row>
    <row r="57" spans="1:10" ht="15.75" x14ac:dyDescent="0.25">
      <c r="A57" s="270" t="s">
        <v>255</v>
      </c>
      <c r="B57" s="506">
        <v>9700</v>
      </c>
      <c r="C57" s="506">
        <v>0</v>
      </c>
      <c r="D57" s="517">
        <v>0</v>
      </c>
      <c r="E57" s="506">
        <v>0</v>
      </c>
      <c r="F57" s="520">
        <f t="shared" si="20"/>
        <v>0</v>
      </c>
      <c r="G57" s="511">
        <f t="shared" si="21"/>
        <v>-9700</v>
      </c>
      <c r="H57" s="520" t="str">
        <f t="shared" si="22"/>
        <v xml:space="preserve"> </v>
      </c>
      <c r="I57" s="600">
        <f t="shared" si="23"/>
        <v>0</v>
      </c>
      <c r="J57" s="271"/>
    </row>
    <row r="58" spans="1:10" ht="15.75" x14ac:dyDescent="0.25">
      <c r="A58" s="270" t="s">
        <v>290</v>
      </c>
      <c r="B58" s="506">
        <v>6000.27</v>
      </c>
      <c r="C58" s="506">
        <v>0</v>
      </c>
      <c r="D58" s="517">
        <v>0</v>
      </c>
      <c r="E58" s="506"/>
      <c r="F58" s="520">
        <f t="shared" si="20"/>
        <v>0</v>
      </c>
      <c r="G58" s="511">
        <f t="shared" si="21"/>
        <v>-6000.27</v>
      </c>
      <c r="H58" s="520" t="str">
        <f t="shared" si="22"/>
        <v xml:space="preserve"> </v>
      </c>
      <c r="I58" s="600">
        <f t="shared" si="23"/>
        <v>0</v>
      </c>
      <c r="J58" s="271"/>
    </row>
    <row r="59" spans="1:10" ht="15.75" x14ac:dyDescent="0.25">
      <c r="A59" s="270" t="s">
        <v>248</v>
      </c>
      <c r="B59" s="506">
        <v>0</v>
      </c>
      <c r="C59" s="506">
        <v>17074</v>
      </c>
      <c r="D59" s="517">
        <v>7698.0619999999999</v>
      </c>
      <c r="E59" s="506">
        <v>7698.0619999999999</v>
      </c>
      <c r="F59" s="520" t="str">
        <f t="shared" si="20"/>
        <v xml:space="preserve"> </v>
      </c>
      <c r="G59" s="511">
        <f t="shared" si="21"/>
        <v>7698.0619999999999</v>
      </c>
      <c r="H59" s="520">
        <f t="shared" si="22"/>
        <v>0.45086458943422747</v>
      </c>
      <c r="I59" s="600">
        <f t="shared" si="23"/>
        <v>-9375.9380000000001</v>
      </c>
      <c r="J59" s="271"/>
    </row>
    <row r="60" spans="1:10" ht="15.75" x14ac:dyDescent="0.25">
      <c r="A60" s="270" t="s">
        <v>289</v>
      </c>
      <c r="B60" s="506">
        <v>24077.200000000001</v>
      </c>
      <c r="C60" s="506">
        <v>17396</v>
      </c>
      <c r="D60" s="517">
        <v>7875.6670000000004</v>
      </c>
      <c r="E60" s="506">
        <v>8138.3670000000002</v>
      </c>
      <c r="F60" s="520">
        <f t="shared" si="20"/>
        <v>0.33801135514096325</v>
      </c>
      <c r="G60" s="511">
        <f t="shared" si="21"/>
        <v>-15938.833000000001</v>
      </c>
      <c r="H60" s="520">
        <f t="shared" si="22"/>
        <v>0.46782978845711659</v>
      </c>
      <c r="I60" s="600">
        <f t="shared" si="23"/>
        <v>-9257.6329999999998</v>
      </c>
      <c r="J60" s="271"/>
    </row>
    <row r="61" spans="1:10" ht="15.75" x14ac:dyDescent="0.25">
      <c r="A61" s="533" t="s">
        <v>293</v>
      </c>
      <c r="B61" s="506">
        <v>0</v>
      </c>
      <c r="C61" s="506">
        <v>1746</v>
      </c>
      <c r="D61" s="517">
        <v>2131.1790000000001</v>
      </c>
      <c r="E61" s="506">
        <v>2131.1790000000001</v>
      </c>
      <c r="F61" s="520" t="str">
        <f t="shared" si="20"/>
        <v xml:space="preserve"> </v>
      </c>
      <c r="G61" s="511">
        <f t="shared" si="21"/>
        <v>2131.1790000000001</v>
      </c>
      <c r="H61" s="520">
        <f t="shared" si="22"/>
        <v>1.220606529209622</v>
      </c>
      <c r="I61" s="600">
        <f t="shared" si="23"/>
        <v>385.17900000000009</v>
      </c>
      <c r="J61" s="271"/>
    </row>
    <row r="62" spans="1:10" ht="15.75" x14ac:dyDescent="0.25">
      <c r="A62" s="533" t="s">
        <v>294</v>
      </c>
      <c r="B62" s="506">
        <v>0</v>
      </c>
      <c r="C62" s="506">
        <v>1384</v>
      </c>
      <c r="D62" s="517">
        <v>1696.9659999999999</v>
      </c>
      <c r="E62" s="506">
        <v>1696.9659999999999</v>
      </c>
      <c r="F62" s="520" t="str">
        <f t="shared" si="20"/>
        <v xml:space="preserve"> </v>
      </c>
      <c r="G62" s="511">
        <f t="shared" si="21"/>
        <v>1696.9659999999999</v>
      </c>
      <c r="H62" s="520">
        <f t="shared" si="22"/>
        <v>1.2261315028901734</v>
      </c>
      <c r="I62" s="600">
        <f t="shared" si="23"/>
        <v>312.96599999999989</v>
      </c>
      <c r="J62" s="271"/>
    </row>
    <row r="63" spans="1:10" ht="15.75" x14ac:dyDescent="0.25">
      <c r="A63" s="533" t="s">
        <v>341</v>
      </c>
      <c r="B63" s="506">
        <v>0</v>
      </c>
      <c r="C63" s="506">
        <v>0</v>
      </c>
      <c r="D63" s="517">
        <v>2631.0709999999999</v>
      </c>
      <c r="E63" s="506">
        <v>2631.0709999999999</v>
      </c>
      <c r="F63" s="520" t="str">
        <f t="shared" si="20"/>
        <v xml:space="preserve"> </v>
      </c>
      <c r="G63" s="511">
        <f t="shared" si="21"/>
        <v>2631.0709999999999</v>
      </c>
      <c r="H63" s="520" t="str">
        <f t="shared" si="22"/>
        <v xml:space="preserve"> </v>
      </c>
      <c r="I63" s="600">
        <f t="shared" si="23"/>
        <v>2631.0709999999999</v>
      </c>
      <c r="J63" s="271"/>
    </row>
    <row r="64" spans="1:10" ht="15.75" x14ac:dyDescent="0.25">
      <c r="A64" s="270" t="s">
        <v>340</v>
      </c>
      <c r="B64" s="506">
        <v>1230</v>
      </c>
      <c r="C64" s="506">
        <v>0</v>
      </c>
      <c r="D64" s="517">
        <v>0</v>
      </c>
      <c r="E64" s="506">
        <v>0</v>
      </c>
      <c r="F64" s="520">
        <f t="shared" si="20"/>
        <v>0</v>
      </c>
      <c r="G64" s="511">
        <f t="shared" si="21"/>
        <v>-1230</v>
      </c>
      <c r="H64" s="520" t="str">
        <f t="shared" si="22"/>
        <v xml:space="preserve"> </v>
      </c>
      <c r="I64" s="600">
        <f t="shared" si="23"/>
        <v>0</v>
      </c>
      <c r="J64" s="271"/>
    </row>
    <row r="65" spans="1:10" ht="15.75" x14ac:dyDescent="0.25">
      <c r="A65" s="269" t="s">
        <v>148</v>
      </c>
      <c r="B65" s="510">
        <v>71353.22</v>
      </c>
      <c r="C65" s="510">
        <v>195809</v>
      </c>
      <c r="D65" s="510">
        <v>102922.973</v>
      </c>
      <c r="E65" s="510">
        <f t="shared" ref="E65" si="24">+SUM(E51:E64)</f>
        <v>96767.482999999993</v>
      </c>
      <c r="F65" s="522">
        <f t="shared" si="20"/>
        <v>1.3561754185725605</v>
      </c>
      <c r="G65" s="591">
        <f t="shared" si="21"/>
        <v>25414.262999999992</v>
      </c>
      <c r="H65" s="522">
        <f t="shared" si="22"/>
        <v>0.49419323422314598</v>
      </c>
      <c r="I65" s="601">
        <f t="shared" si="23"/>
        <v>-99041.517000000007</v>
      </c>
      <c r="J65" s="271"/>
    </row>
    <row r="66" spans="1:10" ht="15.75" x14ac:dyDescent="0.25">
      <c r="A66" s="269" t="s">
        <v>207</v>
      </c>
      <c r="B66" s="510"/>
      <c r="C66" s="516"/>
      <c r="D66" s="517"/>
      <c r="E66" s="516"/>
      <c r="F66" s="534"/>
      <c r="G66" s="594"/>
      <c r="H66" s="534"/>
      <c r="I66" s="604"/>
      <c r="J66" s="271"/>
    </row>
    <row r="67" spans="1:10" ht="15.75" x14ac:dyDescent="0.25">
      <c r="A67" s="270" t="s">
        <v>239</v>
      </c>
      <c r="B67" s="517">
        <v>4800</v>
      </c>
      <c r="C67" s="517">
        <v>0</v>
      </c>
      <c r="D67" s="517">
        <v>3700</v>
      </c>
      <c r="E67" s="517">
        <v>1000</v>
      </c>
      <c r="F67" s="520">
        <f t="shared" ref="F67:F78" si="25">+IFERROR((E67/B67)," ")</f>
        <v>0.20833333333333334</v>
      </c>
      <c r="G67" s="511">
        <f t="shared" ref="G67:G78" si="26">+E67-B67</f>
        <v>-3800</v>
      </c>
      <c r="H67" s="520" t="str">
        <f t="shared" ref="H67:H78" si="27">+IFERROR((E67/C67)," ")</f>
        <v xml:space="preserve"> </v>
      </c>
      <c r="I67" s="600">
        <f t="shared" ref="I67:I78" si="28">+E67-C67</f>
        <v>1000</v>
      </c>
      <c r="J67" s="271"/>
    </row>
    <row r="68" spans="1:10" ht="15.75" x14ac:dyDescent="0.25">
      <c r="A68" s="535" t="s">
        <v>270</v>
      </c>
      <c r="B68" s="517">
        <v>0</v>
      </c>
      <c r="C68" s="517">
        <v>13120</v>
      </c>
      <c r="D68" s="517">
        <v>13469.974</v>
      </c>
      <c r="E68" s="517">
        <v>13049.974</v>
      </c>
      <c r="F68" s="520" t="str">
        <f t="shared" si="25"/>
        <v xml:space="preserve"> </v>
      </c>
      <c r="G68" s="511">
        <f t="shared" si="26"/>
        <v>13049.974</v>
      </c>
      <c r="H68" s="520">
        <f t="shared" si="27"/>
        <v>0.99466265243902441</v>
      </c>
      <c r="I68" s="600">
        <f t="shared" si="28"/>
        <v>-70.02599999999984</v>
      </c>
      <c r="J68" s="271"/>
    </row>
    <row r="69" spans="1:10" ht="15.75" x14ac:dyDescent="0.25">
      <c r="A69" s="270" t="s">
        <v>249</v>
      </c>
      <c r="B69" s="517">
        <v>1700</v>
      </c>
      <c r="C69" s="517">
        <v>2500</v>
      </c>
      <c r="D69" s="517">
        <v>0</v>
      </c>
      <c r="E69" s="517">
        <v>0</v>
      </c>
      <c r="F69" s="520">
        <f t="shared" si="25"/>
        <v>0</v>
      </c>
      <c r="G69" s="511">
        <f t="shared" si="26"/>
        <v>-1700</v>
      </c>
      <c r="H69" s="520">
        <f t="shared" si="27"/>
        <v>0</v>
      </c>
      <c r="I69" s="600">
        <f t="shared" si="28"/>
        <v>-2500</v>
      </c>
      <c r="J69" s="271"/>
    </row>
    <row r="70" spans="1:10" ht="15.75" x14ac:dyDescent="0.25">
      <c r="A70" s="270" t="s">
        <v>286</v>
      </c>
      <c r="B70" s="517">
        <v>2870</v>
      </c>
      <c r="C70" s="517">
        <v>0</v>
      </c>
      <c r="D70" s="524">
        <v>0</v>
      </c>
      <c r="E70" s="517">
        <v>0</v>
      </c>
      <c r="F70" s="520">
        <f t="shared" si="25"/>
        <v>0</v>
      </c>
      <c r="G70" s="511">
        <f t="shared" si="26"/>
        <v>-2870</v>
      </c>
      <c r="H70" s="520" t="str">
        <f t="shared" si="27"/>
        <v xml:space="preserve"> </v>
      </c>
      <c r="I70" s="600">
        <f t="shared" si="28"/>
        <v>0</v>
      </c>
      <c r="J70" s="271"/>
    </row>
    <row r="71" spans="1:10" ht="15.75" x14ac:dyDescent="0.25">
      <c r="A71" s="270" t="s">
        <v>329</v>
      </c>
      <c r="B71" s="517">
        <v>0</v>
      </c>
      <c r="C71" s="517">
        <v>1800</v>
      </c>
      <c r="D71" s="524">
        <v>2300</v>
      </c>
      <c r="E71" s="517">
        <v>0</v>
      </c>
      <c r="F71" s="520" t="str">
        <f t="shared" si="25"/>
        <v xml:space="preserve"> </v>
      </c>
      <c r="G71" s="511">
        <f t="shared" si="26"/>
        <v>0</v>
      </c>
      <c r="H71" s="520">
        <f t="shared" si="27"/>
        <v>0</v>
      </c>
      <c r="I71" s="600">
        <f t="shared" si="28"/>
        <v>-1800</v>
      </c>
      <c r="J71" s="271"/>
    </row>
    <row r="72" spans="1:10" ht="15.75" x14ac:dyDescent="0.25">
      <c r="A72" s="270" t="s">
        <v>238</v>
      </c>
      <c r="B72" s="517">
        <v>0</v>
      </c>
      <c r="C72" s="517">
        <v>0</v>
      </c>
      <c r="D72" s="524">
        <v>1950</v>
      </c>
      <c r="E72" s="517">
        <v>1950</v>
      </c>
      <c r="F72" s="520" t="str">
        <f t="shared" si="25"/>
        <v xml:space="preserve"> </v>
      </c>
      <c r="G72" s="511">
        <f t="shared" si="26"/>
        <v>1950</v>
      </c>
      <c r="H72" s="520" t="str">
        <f t="shared" si="27"/>
        <v xml:space="preserve"> </v>
      </c>
      <c r="I72" s="600">
        <f t="shared" si="28"/>
        <v>1950</v>
      </c>
      <c r="J72" s="271"/>
    </row>
    <row r="73" spans="1:10" ht="15.75" x14ac:dyDescent="0.25">
      <c r="A73" s="270" t="s">
        <v>234</v>
      </c>
      <c r="B73" s="517">
        <v>0</v>
      </c>
      <c r="C73" s="517">
        <v>2957</v>
      </c>
      <c r="D73" s="517">
        <v>3659.183</v>
      </c>
      <c r="E73" s="517">
        <v>3659.183</v>
      </c>
      <c r="F73" s="520" t="str">
        <f t="shared" si="25"/>
        <v xml:space="preserve"> </v>
      </c>
      <c r="G73" s="511">
        <f t="shared" si="26"/>
        <v>3659.183</v>
      </c>
      <c r="H73" s="520">
        <f t="shared" si="27"/>
        <v>1.2374646601285086</v>
      </c>
      <c r="I73" s="600">
        <f t="shared" si="28"/>
        <v>702.18299999999999</v>
      </c>
      <c r="J73" s="271"/>
    </row>
    <row r="74" spans="1:10" ht="15.75" x14ac:dyDescent="0.25">
      <c r="A74" s="270" t="s">
        <v>271</v>
      </c>
      <c r="B74" s="517">
        <v>3700</v>
      </c>
      <c r="C74" s="517">
        <v>2000</v>
      </c>
      <c r="D74" s="517">
        <v>2255</v>
      </c>
      <c r="E74" s="517">
        <v>2255</v>
      </c>
      <c r="F74" s="520">
        <f t="shared" si="25"/>
        <v>0.60945945945945945</v>
      </c>
      <c r="G74" s="511">
        <f t="shared" si="26"/>
        <v>-1445</v>
      </c>
      <c r="H74" s="520">
        <f t="shared" si="27"/>
        <v>1.1274999999999999</v>
      </c>
      <c r="I74" s="600">
        <f t="shared" si="28"/>
        <v>255</v>
      </c>
      <c r="J74" s="271"/>
    </row>
    <row r="75" spans="1:10" ht="15.75" x14ac:dyDescent="0.25">
      <c r="A75" s="535" t="s">
        <v>272</v>
      </c>
      <c r="B75" s="517">
        <v>0</v>
      </c>
      <c r="C75" s="517">
        <v>0</v>
      </c>
      <c r="D75" s="517">
        <v>0</v>
      </c>
      <c r="E75" s="517">
        <v>0</v>
      </c>
      <c r="F75" s="520" t="str">
        <f t="shared" si="25"/>
        <v xml:space="preserve"> </v>
      </c>
      <c r="G75" s="511">
        <f t="shared" si="26"/>
        <v>0</v>
      </c>
      <c r="H75" s="520" t="str">
        <f t="shared" si="27"/>
        <v xml:space="preserve"> </v>
      </c>
      <c r="I75" s="600">
        <f t="shared" si="28"/>
        <v>0</v>
      </c>
      <c r="J75" s="271"/>
    </row>
    <row r="76" spans="1:10" ht="15.75" x14ac:dyDescent="0.25">
      <c r="A76" s="270" t="s">
        <v>285</v>
      </c>
      <c r="B76" s="517">
        <v>25500</v>
      </c>
      <c r="C76" s="517">
        <v>30217</v>
      </c>
      <c r="D76" s="517">
        <v>32228.097000000002</v>
      </c>
      <c r="E76" s="517">
        <v>32008.097000000002</v>
      </c>
      <c r="F76" s="520">
        <f t="shared" si="25"/>
        <v>1.2552194901960785</v>
      </c>
      <c r="G76" s="511">
        <f t="shared" si="26"/>
        <v>6508.0970000000016</v>
      </c>
      <c r="H76" s="520">
        <f t="shared" si="27"/>
        <v>1.0592744812522752</v>
      </c>
      <c r="I76" s="600">
        <f t="shared" si="28"/>
        <v>1791.0970000000016</v>
      </c>
      <c r="J76" s="271"/>
    </row>
    <row r="77" spans="1:10" ht="15.75" x14ac:dyDescent="0.25">
      <c r="A77" s="270" t="s">
        <v>208</v>
      </c>
      <c r="B77" s="517">
        <v>13508</v>
      </c>
      <c r="C77" s="517">
        <v>71723</v>
      </c>
      <c r="D77" s="517">
        <v>63709.938999999998</v>
      </c>
      <c r="E77" s="517">
        <v>49409.938999999998</v>
      </c>
      <c r="F77" s="520">
        <f t="shared" si="25"/>
        <v>3.6578278797749482</v>
      </c>
      <c r="G77" s="511">
        <f t="shared" si="26"/>
        <v>35901.938999999998</v>
      </c>
      <c r="H77" s="520">
        <f t="shared" si="27"/>
        <v>0.68889950225171837</v>
      </c>
      <c r="I77" s="600">
        <f t="shared" si="28"/>
        <v>-22313.061000000002</v>
      </c>
      <c r="J77" s="271"/>
    </row>
    <row r="78" spans="1:10" s="274" customFormat="1" ht="15.75" x14ac:dyDescent="0.25">
      <c r="A78" s="269" t="s">
        <v>148</v>
      </c>
      <c r="B78" s="527">
        <v>52078</v>
      </c>
      <c r="C78" s="527">
        <v>124317</v>
      </c>
      <c r="D78" s="527">
        <v>123272.193</v>
      </c>
      <c r="E78" s="527">
        <f t="shared" ref="E78" si="29">+SUM(E67:E77)</f>
        <v>103332.193</v>
      </c>
      <c r="F78" s="522">
        <f t="shared" si="25"/>
        <v>1.9841812857636623</v>
      </c>
      <c r="G78" s="591">
        <f t="shared" si="26"/>
        <v>51254.192999999999</v>
      </c>
      <c r="H78" s="522">
        <f t="shared" si="27"/>
        <v>0.83119921651906015</v>
      </c>
      <c r="I78" s="601">
        <f t="shared" si="28"/>
        <v>-20984.807000000001</v>
      </c>
      <c r="J78" s="316"/>
    </row>
    <row r="79" spans="1:10" s="274" customFormat="1" ht="15.75" x14ac:dyDescent="0.25">
      <c r="A79" s="269"/>
      <c r="B79" s="536"/>
      <c r="C79" s="506"/>
      <c r="D79" s="524"/>
      <c r="E79" s="506"/>
      <c r="F79" s="520"/>
      <c r="G79" s="511"/>
      <c r="H79" s="522"/>
      <c r="I79" s="600"/>
      <c r="J79" s="316"/>
    </row>
    <row r="80" spans="1:10" s="274" customFormat="1" ht="16.5" x14ac:dyDescent="0.25">
      <c r="A80" s="257" t="s">
        <v>302</v>
      </c>
      <c r="B80" s="508">
        <v>249027.91999999998</v>
      </c>
      <c r="C80" s="508">
        <v>667075</v>
      </c>
      <c r="D80" s="508">
        <v>642036.39700000011</v>
      </c>
      <c r="E80" s="508">
        <f t="shared" ref="E80" si="30">SUM(E48,E65,E78)</f>
        <v>333365.90700000001</v>
      </c>
      <c r="F80" s="522">
        <f>+IFERROR((E80/B80)," ")</f>
        <v>1.3386688006710252</v>
      </c>
      <c r="G80" s="591">
        <f>+E80-B80</f>
        <v>84337.987000000023</v>
      </c>
      <c r="H80" s="522">
        <f>+IFERROR((E80/C80)," ")</f>
        <v>0.49974276805456658</v>
      </c>
      <c r="I80" s="601">
        <f>+E80-C80</f>
        <v>-333709.09299999999</v>
      </c>
      <c r="J80" s="316"/>
    </row>
    <row r="81" spans="1:10" s="274" customFormat="1" ht="17.25" thickBot="1" x14ac:dyDescent="0.3">
      <c r="A81" s="317"/>
      <c r="B81" s="491"/>
      <c r="C81" s="585"/>
      <c r="D81" s="586"/>
      <c r="E81" s="585"/>
      <c r="F81" s="587"/>
      <c r="G81" s="595"/>
      <c r="H81" s="587" t="str">
        <f>IFERROR(E81/B81," ")</f>
        <v xml:space="preserve"> </v>
      </c>
      <c r="I81" s="605"/>
      <c r="J81" s="316"/>
    </row>
    <row r="82" spans="1:10" s="274" customFormat="1" ht="33.75" thickBot="1" x14ac:dyDescent="0.3">
      <c r="A82" s="346" t="s">
        <v>209</v>
      </c>
      <c r="B82" s="347">
        <v>418145.79099999997</v>
      </c>
      <c r="C82" s="347">
        <v>819681</v>
      </c>
      <c r="D82" s="347">
        <v>803085.55</v>
      </c>
      <c r="E82" s="347">
        <f>SUM(E38,E80)</f>
        <v>476506.31</v>
      </c>
      <c r="F82" s="499">
        <f t="shared" ref="F82:F89" si="31">+IFERROR((E82/B82)," ")</f>
        <v>1.1395697870363115</v>
      </c>
      <c r="G82" s="596">
        <f t="shared" ref="G82:G89" si="32">+E82-B82</f>
        <v>58360.519000000029</v>
      </c>
      <c r="H82" s="499">
        <f t="shared" ref="H82:H89" si="33">+IFERROR((E82/C82)," ")</f>
        <v>0.58133140819416329</v>
      </c>
      <c r="I82" s="606">
        <f t="shared" ref="I82:I89" si="34">+E82-C82</f>
        <v>-343174.69</v>
      </c>
      <c r="J82" s="316"/>
    </row>
    <row r="83" spans="1:10" s="274" customFormat="1" ht="17.25" thickBot="1" x14ac:dyDescent="0.3">
      <c r="A83" s="346" t="s">
        <v>347</v>
      </c>
      <c r="B83" s="345">
        <v>130337.277</v>
      </c>
      <c r="C83" s="345">
        <v>0</v>
      </c>
      <c r="D83" s="345">
        <v>0</v>
      </c>
      <c r="E83" s="345">
        <v>0</v>
      </c>
      <c r="F83" s="499">
        <f t="shared" si="31"/>
        <v>0</v>
      </c>
      <c r="G83" s="596">
        <f t="shared" si="32"/>
        <v>-130337.277</v>
      </c>
      <c r="H83" s="499" t="str">
        <f t="shared" si="33"/>
        <v xml:space="preserve"> </v>
      </c>
      <c r="I83" s="606">
        <f t="shared" si="34"/>
        <v>0</v>
      </c>
      <c r="J83" s="316"/>
    </row>
    <row r="84" spans="1:10" ht="17.25" thickBot="1" x14ac:dyDescent="0.3">
      <c r="A84" s="346" t="s">
        <v>348</v>
      </c>
      <c r="B84" s="345">
        <v>0</v>
      </c>
      <c r="C84" s="345">
        <v>155886</v>
      </c>
      <c r="D84" s="345">
        <v>155886.495</v>
      </c>
      <c r="E84" s="345">
        <v>155886.495</v>
      </c>
      <c r="F84" s="499" t="str">
        <f t="shared" si="31"/>
        <v xml:space="preserve"> </v>
      </c>
      <c r="G84" s="596">
        <f t="shared" si="32"/>
        <v>155886.495</v>
      </c>
      <c r="H84" s="499">
        <f t="shared" si="33"/>
        <v>1.0000031753974057</v>
      </c>
      <c r="I84" s="606">
        <f t="shared" si="34"/>
        <v>0.49499999999534339</v>
      </c>
      <c r="J84" s="271"/>
    </row>
    <row r="85" spans="1:10" ht="17.25" thickBot="1" x14ac:dyDescent="0.3">
      <c r="A85" s="346" t="s">
        <v>257</v>
      </c>
      <c r="B85" s="345">
        <v>86248</v>
      </c>
      <c r="C85" s="345">
        <v>80000</v>
      </c>
      <c r="D85" s="345">
        <v>155801</v>
      </c>
      <c r="E85" s="345">
        <v>155801</v>
      </c>
      <c r="F85" s="499">
        <f t="shared" si="31"/>
        <v>1.8064302940358037</v>
      </c>
      <c r="G85" s="596">
        <f t="shared" si="32"/>
        <v>69553</v>
      </c>
      <c r="H85" s="499">
        <f t="shared" si="33"/>
        <v>1.9475125</v>
      </c>
      <c r="I85" s="606">
        <f t="shared" si="34"/>
        <v>75801</v>
      </c>
      <c r="J85" s="271"/>
    </row>
    <row r="86" spans="1:10" ht="33.75" thickBot="1" x14ac:dyDescent="0.3">
      <c r="A86" s="346" t="s">
        <v>235</v>
      </c>
      <c r="B86" s="345">
        <v>94227</v>
      </c>
      <c r="C86" s="345">
        <v>7744</v>
      </c>
      <c r="D86" s="345">
        <v>68332.282000000007</v>
      </c>
      <c r="E86" s="345">
        <v>67830.801999999996</v>
      </c>
      <c r="F86" s="499">
        <f t="shared" si="31"/>
        <v>0.71986587708406291</v>
      </c>
      <c r="G86" s="596">
        <f t="shared" si="32"/>
        <v>-26396.198000000004</v>
      </c>
      <c r="H86" s="499">
        <f t="shared" si="33"/>
        <v>8.7591428202479342</v>
      </c>
      <c r="I86" s="606">
        <f t="shared" si="34"/>
        <v>60086.801999999996</v>
      </c>
      <c r="J86" s="271"/>
    </row>
    <row r="87" spans="1:10" ht="33.75" thickBot="1" x14ac:dyDescent="0.3">
      <c r="A87" s="346" t="s">
        <v>261</v>
      </c>
      <c r="B87" s="347">
        <v>310812.277</v>
      </c>
      <c r="C87" s="347">
        <v>243630</v>
      </c>
      <c r="D87" s="347">
        <v>380019.777</v>
      </c>
      <c r="E87" s="347">
        <f t="shared" ref="E87" si="35">+SUM(E83:E86)</f>
        <v>379518.29700000002</v>
      </c>
      <c r="F87" s="499">
        <f t="shared" si="31"/>
        <v>1.221053108529558</v>
      </c>
      <c r="G87" s="596">
        <f t="shared" si="32"/>
        <v>68706.020000000019</v>
      </c>
      <c r="H87" s="499">
        <f t="shared" si="33"/>
        <v>1.5577650412510775</v>
      </c>
      <c r="I87" s="606">
        <f t="shared" si="34"/>
        <v>135888.29700000002</v>
      </c>
      <c r="J87" s="271"/>
    </row>
    <row r="88" spans="1:10" ht="20.25" thickBot="1" x14ac:dyDescent="0.35">
      <c r="A88" s="550" t="s">
        <v>196</v>
      </c>
      <c r="B88" s="492">
        <v>728958.06799999997</v>
      </c>
      <c r="C88" s="492">
        <v>1063311</v>
      </c>
      <c r="D88" s="492">
        <v>1183105.327</v>
      </c>
      <c r="E88" s="492">
        <f>SUM(E82:E86)-1</f>
        <v>856023.60699999996</v>
      </c>
      <c r="F88" s="499">
        <f t="shared" si="31"/>
        <v>1.174311177251419</v>
      </c>
      <c r="G88" s="596">
        <f t="shared" si="32"/>
        <v>127065.53899999999</v>
      </c>
      <c r="H88" s="499">
        <f t="shared" si="33"/>
        <v>0.80505478359576832</v>
      </c>
      <c r="I88" s="606">
        <f t="shared" si="34"/>
        <v>-207287.39300000004</v>
      </c>
      <c r="J88" s="271"/>
    </row>
    <row r="89" spans="1:10" ht="17.25" thickBot="1" x14ac:dyDescent="0.3">
      <c r="A89" s="346" t="s">
        <v>273</v>
      </c>
      <c r="B89" s="347">
        <v>728958.06799999997</v>
      </c>
      <c r="C89" s="347">
        <v>907425</v>
      </c>
      <c r="D89" s="347">
        <v>1027218.8320000001</v>
      </c>
      <c r="E89" s="347">
        <f>+E88-E84</f>
        <v>700137.11199999996</v>
      </c>
      <c r="F89" s="499">
        <f t="shared" si="31"/>
        <v>0.96046280675776807</v>
      </c>
      <c r="G89" s="596">
        <f t="shared" si="32"/>
        <v>-28820.956000000006</v>
      </c>
      <c r="H89" s="499">
        <f t="shared" si="33"/>
        <v>0.7715647155412293</v>
      </c>
      <c r="I89" s="606">
        <f t="shared" si="34"/>
        <v>-207287.88800000004</v>
      </c>
      <c r="J89" s="271"/>
    </row>
    <row r="90" spans="1:10" s="497" customFormat="1" ht="19.5" x14ac:dyDescent="0.3">
      <c r="A90" s="494"/>
      <c r="B90" s="495"/>
      <c r="C90" s="495"/>
      <c r="D90" s="495"/>
      <c r="E90" s="495"/>
      <c r="F90" s="496"/>
      <c r="G90" s="496"/>
      <c r="H90" s="496"/>
      <c r="I90" s="496"/>
      <c r="J90" s="498"/>
    </row>
    <row r="91" spans="1:10" ht="15" customHeight="1" x14ac:dyDescent="0.2">
      <c r="A91" s="737" t="s">
        <v>295</v>
      </c>
      <c r="B91" s="737"/>
      <c r="C91" s="737"/>
      <c r="D91" s="737"/>
      <c r="E91" s="737"/>
      <c r="F91" s="737"/>
      <c r="G91" s="737"/>
      <c r="H91" s="737"/>
      <c r="I91" s="274"/>
    </row>
    <row r="92" spans="1:10" ht="15" customHeight="1" x14ac:dyDescent="0.2">
      <c r="A92" s="737" t="s">
        <v>355</v>
      </c>
      <c r="B92" s="737"/>
      <c r="C92" s="737"/>
      <c r="D92" s="737"/>
      <c r="E92" s="737"/>
      <c r="F92" s="737"/>
      <c r="G92" s="737"/>
      <c r="H92" s="737"/>
      <c r="I92" s="274"/>
    </row>
    <row r="93" spans="1:10" s="274" customFormat="1" ht="18.75" customHeight="1" x14ac:dyDescent="0.2">
      <c r="A93" s="737" t="s">
        <v>345</v>
      </c>
      <c r="B93" s="737"/>
      <c r="C93" s="737"/>
      <c r="D93" s="737"/>
      <c r="E93" s="737"/>
      <c r="F93" s="737"/>
      <c r="G93" s="737"/>
      <c r="H93" s="737"/>
      <c r="J93" s="264"/>
    </row>
    <row r="94" spans="1:10" s="274" customFormat="1" ht="15" x14ac:dyDescent="0.2">
      <c r="A94" s="737" t="s">
        <v>346</v>
      </c>
      <c r="B94" s="737"/>
      <c r="C94" s="737"/>
      <c r="D94" s="737"/>
      <c r="E94" s="737"/>
      <c r="F94" s="737"/>
      <c r="G94" s="737"/>
      <c r="H94" s="737"/>
    </row>
    <row r="95" spans="1:10" s="274" customFormat="1" ht="15" x14ac:dyDescent="0.2">
      <c r="A95" s="737" t="s">
        <v>349</v>
      </c>
      <c r="B95" s="737"/>
      <c r="C95" s="737"/>
      <c r="D95" s="737"/>
      <c r="E95" s="737"/>
      <c r="F95" s="737"/>
      <c r="G95" s="737"/>
      <c r="H95" s="737"/>
    </row>
    <row r="96" spans="1:10" s="274" customFormat="1" ht="15.75" x14ac:dyDescent="0.25">
      <c r="A96" s="46"/>
      <c r="B96" s="316"/>
      <c r="C96" s="316"/>
      <c r="D96" s="316"/>
      <c r="E96" s="316"/>
    </row>
  </sheetData>
  <mergeCells count="15">
    <mergeCell ref="I6:I7"/>
    <mergeCell ref="A94:H94"/>
    <mergeCell ref="A95:H95"/>
    <mergeCell ref="A91:H91"/>
    <mergeCell ref="A93:H93"/>
    <mergeCell ref="B6:B7"/>
    <mergeCell ref="A92:H92"/>
    <mergeCell ref="A3:H3"/>
    <mergeCell ref="A4:H4"/>
    <mergeCell ref="A6:A7"/>
    <mergeCell ref="D6:E6"/>
    <mergeCell ref="H6:H7"/>
    <mergeCell ref="C6:C7"/>
    <mergeCell ref="F6:F7"/>
    <mergeCell ref="G6:G7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44" orientation="portrait" r:id="rId1"/>
  <headerFooter alignWithMargins="0">
    <oddHeader>&amp;L&amp;10VASIVÍZ ZRt.&amp;R&amp;10 2023. április 13.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zoomScaleNormal="100" workbookViewId="0">
      <selection activeCell="D21" sqref="D21"/>
    </sheetView>
  </sheetViews>
  <sheetFormatPr defaultColWidth="9" defaultRowHeight="15.75" x14ac:dyDescent="0.25"/>
  <cols>
    <col min="1" max="1" width="30.625" style="5" customWidth="1"/>
    <col min="2" max="2" width="9.875" style="5" customWidth="1"/>
    <col min="3" max="3" width="11.5" style="5" customWidth="1"/>
    <col min="4" max="5" width="11.5" style="38" customWidth="1"/>
    <col min="6" max="9" width="11.5" style="5" customWidth="1"/>
    <col min="10" max="16384" width="9" style="5"/>
  </cols>
  <sheetData>
    <row r="1" spans="1:9" x14ac:dyDescent="0.25">
      <c r="A1" s="36"/>
      <c r="B1" s="37"/>
      <c r="C1" s="37"/>
    </row>
    <row r="2" spans="1:9" x14ac:dyDescent="0.25">
      <c r="A2" s="36"/>
      <c r="B2" s="37"/>
      <c r="C2" s="37"/>
    </row>
    <row r="3" spans="1:9" s="39" customFormat="1" ht="18.75" x14ac:dyDescent="0.3">
      <c r="A3" s="683" t="s">
        <v>138</v>
      </c>
      <c r="B3" s="683"/>
      <c r="C3" s="683"/>
      <c r="D3" s="683"/>
      <c r="E3" s="683"/>
      <c r="F3" s="683"/>
      <c r="G3" s="683"/>
      <c r="H3" s="683"/>
      <c r="I3" s="683"/>
    </row>
    <row r="4" spans="1:9" s="39" customFormat="1" ht="18.75" x14ac:dyDescent="0.3">
      <c r="A4" s="683" t="s">
        <v>313</v>
      </c>
      <c r="B4" s="683"/>
      <c r="C4" s="683"/>
      <c r="D4" s="683"/>
      <c r="E4" s="683"/>
      <c r="F4" s="683"/>
      <c r="G4" s="683"/>
      <c r="H4" s="683"/>
      <c r="I4" s="683"/>
    </row>
    <row r="5" spans="1:9" ht="19.5" thickBot="1" x14ac:dyDescent="0.35">
      <c r="A5" s="538"/>
      <c r="B5" s="538"/>
      <c r="C5" s="538"/>
    </row>
    <row r="6" spans="1:9" ht="47.25" x14ac:dyDescent="0.25">
      <c r="A6" s="134" t="s">
        <v>0</v>
      </c>
      <c r="B6" s="539" t="s">
        <v>123</v>
      </c>
      <c r="C6" s="562" t="s">
        <v>316</v>
      </c>
      <c r="D6" s="562" t="s">
        <v>317</v>
      </c>
      <c r="E6" s="562" t="s">
        <v>318</v>
      </c>
      <c r="F6" s="562" t="s">
        <v>305</v>
      </c>
      <c r="G6" s="473" t="s">
        <v>306</v>
      </c>
      <c r="H6" s="561" t="s">
        <v>307</v>
      </c>
      <c r="I6" s="563" t="s">
        <v>308</v>
      </c>
    </row>
    <row r="7" spans="1:9" ht="18.75" x14ac:dyDescent="0.25">
      <c r="A7" s="122" t="s">
        <v>77</v>
      </c>
      <c r="B7" s="41" t="s">
        <v>81</v>
      </c>
      <c r="C7" s="461">
        <v>14426</v>
      </c>
      <c r="D7" s="461">
        <v>14328</v>
      </c>
      <c r="E7" s="461">
        <v>14531</v>
      </c>
      <c r="F7" s="121">
        <f>IFERROR(E7/C7," ")</f>
        <v>1.0072785248856231</v>
      </c>
      <c r="G7" s="461">
        <f>+E7-C7</f>
        <v>105</v>
      </c>
      <c r="H7" s="540">
        <f>IFERROR(E7/D7," ")</f>
        <v>1.0141680625348968</v>
      </c>
      <c r="I7" s="474">
        <f>+E7-D7</f>
        <v>203</v>
      </c>
    </row>
    <row r="8" spans="1:9" ht="18.75" x14ac:dyDescent="0.25">
      <c r="A8" s="40" t="s">
        <v>120</v>
      </c>
      <c r="B8" s="41" t="s">
        <v>81</v>
      </c>
      <c r="C8" s="542">
        <v>11560</v>
      </c>
      <c r="D8" s="542">
        <v>11560</v>
      </c>
      <c r="E8" s="461">
        <v>11537</v>
      </c>
      <c r="F8" s="121">
        <f t="shared" ref="F8:F14" si="0">IFERROR(E8/C8," ")</f>
        <v>0.99801038062283742</v>
      </c>
      <c r="G8" s="461">
        <f t="shared" ref="G8:G14" si="1">+E8-C8</f>
        <v>-23</v>
      </c>
      <c r="H8" s="540">
        <f t="shared" ref="H8:H14" si="2">IFERROR(E8/D8," ")</f>
        <v>0.99801038062283742</v>
      </c>
      <c r="I8" s="474">
        <f t="shared" ref="I8:I14" si="3">+E8-D8</f>
        <v>-23</v>
      </c>
    </row>
    <row r="9" spans="1:9" ht="18.75" x14ac:dyDescent="0.25">
      <c r="A9" s="40" t="s">
        <v>310</v>
      </c>
      <c r="B9" s="41" t="s">
        <v>81</v>
      </c>
      <c r="C9" s="542">
        <v>83</v>
      </c>
      <c r="D9" s="542">
        <v>120</v>
      </c>
      <c r="E9" s="564">
        <v>12</v>
      </c>
      <c r="F9" s="121">
        <f t="shared" si="0"/>
        <v>0.14457831325301204</v>
      </c>
      <c r="G9" s="461">
        <f t="shared" si="1"/>
        <v>-71</v>
      </c>
      <c r="H9" s="540">
        <f t="shared" si="2"/>
        <v>0.1</v>
      </c>
      <c r="I9" s="474">
        <f t="shared" si="3"/>
        <v>-108</v>
      </c>
    </row>
    <row r="10" spans="1:9" ht="18.75" x14ac:dyDescent="0.25">
      <c r="A10" s="40" t="s">
        <v>311</v>
      </c>
      <c r="B10" s="41" t="s">
        <v>81</v>
      </c>
      <c r="C10" s="542">
        <v>37</v>
      </c>
      <c r="D10" s="542">
        <v>50</v>
      </c>
      <c r="E10" s="461">
        <v>60</v>
      </c>
      <c r="F10" s="121">
        <f t="shared" si="0"/>
        <v>1.6216216216216217</v>
      </c>
      <c r="G10" s="461">
        <f t="shared" si="1"/>
        <v>23</v>
      </c>
      <c r="H10" s="540">
        <f t="shared" si="2"/>
        <v>1.2</v>
      </c>
      <c r="I10" s="474">
        <f t="shared" si="3"/>
        <v>10</v>
      </c>
    </row>
    <row r="11" spans="1:9" ht="18.75" x14ac:dyDescent="0.25">
      <c r="A11" s="40" t="s">
        <v>312</v>
      </c>
      <c r="B11" s="41" t="s">
        <v>81</v>
      </c>
      <c r="C11" s="542">
        <v>34</v>
      </c>
      <c r="D11" s="542">
        <v>40</v>
      </c>
      <c r="E11" s="542">
        <v>38.628999999999998</v>
      </c>
      <c r="F11" s="121">
        <f t="shared" si="0"/>
        <v>1.1361470588235294</v>
      </c>
      <c r="G11" s="461">
        <f t="shared" si="1"/>
        <v>4.6289999999999978</v>
      </c>
      <c r="H11" s="540">
        <f t="shared" si="2"/>
        <v>0.96572499999999994</v>
      </c>
      <c r="I11" s="474">
        <f t="shared" si="3"/>
        <v>-1.3710000000000022</v>
      </c>
    </row>
    <row r="12" spans="1:9" ht="18.75" customHeight="1" x14ac:dyDescent="0.25">
      <c r="A12" s="40" t="s">
        <v>78</v>
      </c>
      <c r="B12" s="41" t="s">
        <v>81</v>
      </c>
      <c r="C12" s="542">
        <v>12024</v>
      </c>
      <c r="D12" s="542">
        <v>12667</v>
      </c>
      <c r="E12" s="461">
        <v>11531</v>
      </c>
      <c r="F12" s="121">
        <f t="shared" si="0"/>
        <v>0.9589986693280107</v>
      </c>
      <c r="G12" s="461">
        <f t="shared" si="1"/>
        <v>-493</v>
      </c>
      <c r="H12" s="540">
        <f t="shared" si="2"/>
        <v>0.91031814952238099</v>
      </c>
      <c r="I12" s="474">
        <f t="shared" si="3"/>
        <v>-1136</v>
      </c>
    </row>
    <row r="13" spans="1:9" ht="18.75" x14ac:dyDescent="0.25">
      <c r="A13" s="40" t="s">
        <v>83</v>
      </c>
      <c r="B13" s="41" t="s">
        <v>81</v>
      </c>
      <c r="C13" s="542">
        <v>10253</v>
      </c>
      <c r="D13" s="542">
        <v>10264</v>
      </c>
      <c r="E13" s="461">
        <v>10395</v>
      </c>
      <c r="F13" s="121">
        <f t="shared" si="0"/>
        <v>1.0138496049936605</v>
      </c>
      <c r="G13" s="461">
        <f t="shared" si="1"/>
        <v>142</v>
      </c>
      <c r="H13" s="540">
        <f t="shared" si="2"/>
        <v>1.0127630553390492</v>
      </c>
      <c r="I13" s="474">
        <f t="shared" si="3"/>
        <v>131</v>
      </c>
    </row>
    <row r="14" spans="1:9" ht="18.75" customHeight="1" thickBot="1" x14ac:dyDescent="0.3">
      <c r="A14" s="43" t="s">
        <v>79</v>
      </c>
      <c r="B14" s="44" t="s">
        <v>80</v>
      </c>
      <c r="C14" s="45">
        <v>113</v>
      </c>
      <c r="D14" s="45">
        <v>230</v>
      </c>
      <c r="E14" s="45">
        <v>169</v>
      </c>
      <c r="F14" s="123">
        <f t="shared" si="0"/>
        <v>1.4955752212389382</v>
      </c>
      <c r="G14" s="45">
        <f t="shared" si="1"/>
        <v>56</v>
      </c>
      <c r="H14" s="541">
        <f t="shared" si="2"/>
        <v>0.73478260869565215</v>
      </c>
      <c r="I14" s="475">
        <f t="shared" si="3"/>
        <v>-61</v>
      </c>
    </row>
    <row r="15" spans="1:9" x14ac:dyDescent="0.25">
      <c r="A15" s="684" t="s">
        <v>124</v>
      </c>
      <c r="B15" s="684"/>
      <c r="C15" s="684"/>
      <c r="D15" s="684"/>
      <c r="E15" s="684"/>
      <c r="F15" s="684"/>
      <c r="G15" s="684"/>
      <c r="H15" s="684"/>
      <c r="I15" s="684"/>
    </row>
    <row r="16" spans="1:9" ht="18.75" customHeight="1" x14ac:dyDescent="0.25">
      <c r="A16" s="685" t="s">
        <v>309</v>
      </c>
      <c r="B16" s="685"/>
      <c r="C16" s="685"/>
      <c r="D16" s="685"/>
      <c r="E16" s="685"/>
      <c r="F16" s="685"/>
      <c r="G16" s="685"/>
      <c r="H16" s="685"/>
      <c r="I16" s="685"/>
    </row>
    <row r="17" spans="1:3" x14ac:dyDescent="0.25">
      <c r="A17" s="1"/>
      <c r="B17" s="47"/>
      <c r="C17" s="47"/>
    </row>
    <row r="18" spans="1:3" x14ac:dyDescent="0.25">
      <c r="B18" s="47"/>
      <c r="C18" s="47"/>
    </row>
  </sheetData>
  <mergeCells count="4">
    <mergeCell ref="A3:I3"/>
    <mergeCell ref="A4:I4"/>
    <mergeCell ref="A15:I15"/>
    <mergeCell ref="A16:I1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&amp;L&amp;10VASIVÍZ ZRt.&amp;R&amp;10 2023. április 13.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zoomScaleNormal="100" workbookViewId="0">
      <selection activeCell="K18" sqref="K18"/>
    </sheetView>
  </sheetViews>
  <sheetFormatPr defaultRowHeight="15.75" x14ac:dyDescent="0.25"/>
  <cols>
    <col min="1" max="1" width="43.5" customWidth="1"/>
    <col min="2" max="3" width="10.625" customWidth="1"/>
    <col min="4" max="4" width="10.625" style="5" customWidth="1"/>
    <col min="5" max="8" width="10.625" customWidth="1"/>
    <col min="9" max="9" width="10.25" customWidth="1"/>
    <col min="10" max="10" width="9.875" customWidth="1"/>
  </cols>
  <sheetData>
    <row r="2" spans="1:8" x14ac:dyDescent="0.25">
      <c r="A2" s="20"/>
      <c r="B2" s="20"/>
    </row>
    <row r="3" spans="1:8" s="21" customFormat="1" ht="20.25" customHeight="1" x14ac:dyDescent="0.3">
      <c r="A3" s="687" t="s">
        <v>139</v>
      </c>
      <c r="B3" s="687"/>
      <c r="C3" s="687"/>
      <c r="D3" s="687"/>
      <c r="E3" s="687"/>
      <c r="F3" s="687"/>
      <c r="G3" s="687"/>
      <c r="H3" s="687"/>
    </row>
    <row r="4" spans="1:8" s="21" customFormat="1" ht="20.25" x14ac:dyDescent="0.3">
      <c r="A4" s="686" t="s">
        <v>313</v>
      </c>
      <c r="B4" s="686"/>
      <c r="C4" s="686"/>
      <c r="D4" s="686"/>
      <c r="E4" s="686"/>
      <c r="F4" s="686"/>
      <c r="G4" s="686"/>
      <c r="H4" s="686"/>
    </row>
    <row r="5" spans="1:8" s="21" customFormat="1" ht="21" thickBot="1" x14ac:dyDescent="0.35">
      <c r="A5" s="106"/>
      <c r="B5" s="111"/>
      <c r="D5" s="8"/>
      <c r="E5" s="108"/>
      <c r="F5" s="108"/>
      <c r="H5" s="108" t="s">
        <v>47</v>
      </c>
    </row>
    <row r="6" spans="1:8" s="21" customFormat="1" ht="55.5" customHeight="1" thickBot="1" x14ac:dyDescent="0.3">
      <c r="A6" s="653" t="s">
        <v>48</v>
      </c>
      <c r="B6" s="349" t="s">
        <v>316</v>
      </c>
      <c r="C6" s="349" t="s">
        <v>317</v>
      </c>
      <c r="D6" s="654" t="s">
        <v>318</v>
      </c>
      <c r="E6" s="349" t="s">
        <v>305</v>
      </c>
      <c r="F6" s="349" t="s">
        <v>306</v>
      </c>
      <c r="G6" s="349" t="s">
        <v>307</v>
      </c>
      <c r="H6" s="369" t="s">
        <v>308</v>
      </c>
    </row>
    <row r="7" spans="1:8" x14ac:dyDescent="0.25">
      <c r="A7" s="348" t="s">
        <v>2</v>
      </c>
      <c r="B7" s="343">
        <v>7474864</v>
      </c>
      <c r="C7" s="343">
        <v>7867263</v>
      </c>
      <c r="D7" s="343">
        <v>7795417</v>
      </c>
      <c r="E7" s="124">
        <f>IFERROR(D7/B7," ")</f>
        <v>1.0428841247145098</v>
      </c>
      <c r="F7" s="343">
        <f>+D7-B7</f>
        <v>320553</v>
      </c>
      <c r="G7" s="368">
        <f>IFERROR(D7/C7," ")</f>
        <v>0.99086772617109664</v>
      </c>
      <c r="H7" s="370">
        <f>+D7-C7</f>
        <v>-71846</v>
      </c>
    </row>
    <row r="8" spans="1:8" ht="16.5" thickBot="1" x14ac:dyDescent="0.3">
      <c r="A8" s="655" t="s">
        <v>4</v>
      </c>
      <c r="B8" s="409">
        <v>15734</v>
      </c>
      <c r="C8" s="409">
        <v>6142</v>
      </c>
      <c r="D8" s="409">
        <v>0</v>
      </c>
      <c r="E8" s="656">
        <f t="shared" ref="E8:E10" si="0">IFERROR(D8/B8," ")</f>
        <v>0</v>
      </c>
      <c r="F8" s="409">
        <f t="shared" ref="F8:F10" si="1">+D8-B8</f>
        <v>-15734</v>
      </c>
      <c r="G8" s="656">
        <f t="shared" ref="G8:G10" si="2">IFERROR(D8/C8," ")</f>
        <v>0</v>
      </c>
      <c r="H8" s="410">
        <f t="shared" ref="H8:H10" si="3">+D8-C8</f>
        <v>-6142</v>
      </c>
    </row>
    <row r="9" spans="1:8" ht="16.5" thickBot="1" x14ac:dyDescent="0.3">
      <c r="A9" s="657" t="s">
        <v>49</v>
      </c>
      <c r="B9" s="413">
        <v>7490598</v>
      </c>
      <c r="C9" s="413">
        <v>7873405</v>
      </c>
      <c r="D9" s="413">
        <v>7795417</v>
      </c>
      <c r="E9" s="658">
        <f t="shared" si="0"/>
        <v>1.0406935467635561</v>
      </c>
      <c r="F9" s="413">
        <f t="shared" si="1"/>
        <v>304819</v>
      </c>
      <c r="G9" s="658">
        <f t="shared" si="2"/>
        <v>0.99009475569972583</v>
      </c>
      <c r="H9" s="414">
        <f t="shared" si="3"/>
        <v>-77988</v>
      </c>
    </row>
    <row r="10" spans="1:8" s="21" customFormat="1" x14ac:dyDescent="0.25">
      <c r="A10" s="659" t="s">
        <v>98</v>
      </c>
      <c r="B10" s="411">
        <v>5615</v>
      </c>
      <c r="C10" s="411">
        <v>0</v>
      </c>
      <c r="D10" s="411">
        <v>60913</v>
      </c>
      <c r="E10" s="660">
        <f t="shared" si="0"/>
        <v>10.848263579697239</v>
      </c>
      <c r="F10" s="411">
        <f t="shared" si="1"/>
        <v>55298</v>
      </c>
      <c r="G10" s="660" t="str">
        <f t="shared" si="2"/>
        <v xml:space="preserve"> </v>
      </c>
      <c r="H10" s="412">
        <f t="shared" si="3"/>
        <v>60913</v>
      </c>
    </row>
    <row r="11" spans="1:8" s="21" customFormat="1" x14ac:dyDescent="0.25">
      <c r="A11" s="284" t="s">
        <v>122</v>
      </c>
      <c r="B11" s="72"/>
      <c r="C11" s="72"/>
      <c r="D11" s="72"/>
      <c r="E11" s="661" t="str">
        <f t="shared" ref="E11:E17" si="4">IFERROR(D11/B11," ")</f>
        <v xml:space="preserve"> </v>
      </c>
      <c r="F11" s="72"/>
      <c r="G11" s="661"/>
      <c r="H11" s="371"/>
    </row>
    <row r="12" spans="1:8" s="21" customFormat="1" x14ac:dyDescent="0.25">
      <c r="A12" s="284" t="s">
        <v>236</v>
      </c>
      <c r="B12" s="355"/>
      <c r="C12" s="72"/>
      <c r="D12" s="355"/>
      <c r="E12" s="661" t="str">
        <f t="shared" si="4"/>
        <v xml:space="preserve"> </v>
      </c>
      <c r="F12" s="72"/>
      <c r="G12" s="661"/>
      <c r="H12" s="371"/>
    </row>
    <row r="13" spans="1:8" s="21" customFormat="1" x14ac:dyDescent="0.25">
      <c r="A13" s="284" t="s">
        <v>351</v>
      </c>
      <c r="B13" s="355"/>
      <c r="C13" s="72"/>
      <c r="D13" s="72">
        <v>597</v>
      </c>
      <c r="E13" s="661" t="str">
        <f t="shared" si="4"/>
        <v xml:space="preserve"> </v>
      </c>
      <c r="F13" s="72"/>
      <c r="G13" s="661"/>
      <c r="H13" s="371"/>
    </row>
    <row r="14" spans="1:8" s="21" customFormat="1" ht="31.5" x14ac:dyDescent="0.25">
      <c r="A14" s="662" t="s">
        <v>108</v>
      </c>
      <c r="B14" s="72"/>
      <c r="C14" s="72"/>
      <c r="D14" s="72"/>
      <c r="E14" s="661" t="str">
        <f t="shared" si="4"/>
        <v xml:space="preserve"> </v>
      </c>
      <c r="F14" s="72"/>
      <c r="G14" s="661"/>
      <c r="H14" s="371"/>
    </row>
    <row r="15" spans="1:8" s="21" customFormat="1" x14ac:dyDescent="0.25">
      <c r="A15" s="284" t="s">
        <v>125</v>
      </c>
      <c r="B15" s="72"/>
      <c r="C15" s="72"/>
      <c r="D15" s="663"/>
      <c r="E15" s="661" t="str">
        <f t="shared" si="4"/>
        <v xml:space="preserve"> </v>
      </c>
      <c r="F15" s="72"/>
      <c r="G15" s="661"/>
      <c r="H15" s="371"/>
    </row>
    <row r="16" spans="1:8" s="21" customFormat="1" x14ac:dyDescent="0.25">
      <c r="A16" s="284" t="s">
        <v>117</v>
      </c>
      <c r="B16" s="356"/>
      <c r="C16" s="72"/>
      <c r="D16" s="356"/>
      <c r="E16" s="661" t="str">
        <f t="shared" si="4"/>
        <v xml:space="preserve"> </v>
      </c>
      <c r="F16" s="72"/>
      <c r="G16" s="661"/>
      <c r="H16" s="371"/>
    </row>
    <row r="17" spans="1:15" ht="16.5" thickBot="1" x14ac:dyDescent="0.3">
      <c r="A17" s="284" t="s">
        <v>259</v>
      </c>
      <c r="B17" s="357"/>
      <c r="C17" s="72"/>
      <c r="D17" s="72"/>
      <c r="E17" s="661" t="str">
        <f t="shared" si="4"/>
        <v xml:space="preserve"> </v>
      </c>
      <c r="F17" s="72"/>
      <c r="G17" s="661"/>
      <c r="H17" s="371"/>
    </row>
    <row r="18" spans="1:15" s="22" customFormat="1" ht="18.75" customHeight="1" thickBot="1" x14ac:dyDescent="0.3">
      <c r="A18" s="664" t="s">
        <v>50</v>
      </c>
      <c r="B18" s="323">
        <v>7496213</v>
      </c>
      <c r="C18" s="323">
        <v>7873405</v>
      </c>
      <c r="D18" s="323">
        <v>7856927</v>
      </c>
      <c r="E18" s="665">
        <f>IFERROR(D18/B18," ")</f>
        <v>1.0481194971380883</v>
      </c>
      <c r="F18" s="323">
        <f>+D18-B18</f>
        <v>360714</v>
      </c>
      <c r="G18" s="665">
        <f>IFERROR(D18/C18," ")</f>
        <v>0.99790713166666778</v>
      </c>
      <c r="H18" s="372">
        <f>+D18-C18</f>
        <v>-16478</v>
      </c>
    </row>
    <row r="19" spans="1:15" s="22" customFormat="1" x14ac:dyDescent="0.25">
      <c r="A19" s="666"/>
      <c r="B19" s="666"/>
      <c r="C19" s="76"/>
      <c r="D19" s="501"/>
      <c r="E19" s="76"/>
      <c r="F19" s="76"/>
      <c r="G19" s="76"/>
      <c r="H19" s="76"/>
    </row>
    <row r="20" spans="1:15" x14ac:dyDescent="0.25">
      <c r="A20" s="11"/>
      <c r="B20" s="11"/>
      <c r="C20" s="5"/>
      <c r="E20" s="5"/>
      <c r="F20" s="5"/>
      <c r="G20" s="5"/>
      <c r="H20" s="5"/>
      <c r="O20" t="s">
        <v>118</v>
      </c>
    </row>
    <row r="21" spans="1:15" s="21" customFormat="1" ht="20.25" x14ac:dyDescent="0.3">
      <c r="A21" s="689" t="s">
        <v>140</v>
      </c>
      <c r="B21" s="689"/>
      <c r="C21" s="689"/>
      <c r="D21" s="689"/>
      <c r="E21" s="689"/>
      <c r="F21" s="689"/>
      <c r="G21" s="689"/>
      <c r="H21" s="689"/>
    </row>
    <row r="22" spans="1:15" s="21" customFormat="1" ht="20.25" x14ac:dyDescent="0.3">
      <c r="A22" s="688" t="s">
        <v>313</v>
      </c>
      <c r="B22" s="688"/>
      <c r="C22" s="688"/>
      <c r="D22" s="688"/>
      <c r="E22" s="688"/>
      <c r="F22" s="688"/>
      <c r="G22" s="688"/>
      <c r="H22" s="688"/>
    </row>
    <row r="23" spans="1:15" s="21" customFormat="1" ht="21" thickBot="1" x14ac:dyDescent="0.35">
      <c r="A23" s="502"/>
      <c r="B23" s="502"/>
      <c r="C23" s="502"/>
      <c r="D23" s="502"/>
      <c r="E23" s="125"/>
      <c r="F23" s="125"/>
      <c r="G23" s="8"/>
      <c r="H23" s="125" t="s">
        <v>47</v>
      </c>
    </row>
    <row r="24" spans="1:15" s="21" customFormat="1" ht="54.75" customHeight="1" thickBot="1" x14ac:dyDescent="0.3">
      <c r="A24" s="653" t="s">
        <v>48</v>
      </c>
      <c r="B24" s="349" t="s">
        <v>316</v>
      </c>
      <c r="C24" s="349" t="s">
        <v>317</v>
      </c>
      <c r="D24" s="654" t="s">
        <v>318</v>
      </c>
      <c r="E24" s="349" t="s">
        <v>305</v>
      </c>
      <c r="F24" s="349" t="s">
        <v>306</v>
      </c>
      <c r="G24" s="349" t="s">
        <v>307</v>
      </c>
      <c r="H24" s="369" t="s">
        <v>308</v>
      </c>
      <c r="I24" s="318"/>
    </row>
    <row r="25" spans="1:15" x14ac:dyDescent="0.25">
      <c r="A25" s="288" t="s">
        <v>50</v>
      </c>
      <c r="B25" s="62">
        <v>7496213</v>
      </c>
      <c r="C25" s="62">
        <v>7873405</v>
      </c>
      <c r="D25" s="62">
        <v>7856927</v>
      </c>
      <c r="E25" s="667">
        <f>IFERROR(D25/B25," ")</f>
        <v>1.0481194971380883</v>
      </c>
      <c r="F25" s="62">
        <f>+D25-B25</f>
        <v>360714</v>
      </c>
      <c r="G25" s="667">
        <f>IFERROR(D25/C25," ")</f>
        <v>0.99790713166666778</v>
      </c>
      <c r="H25" s="373">
        <f>+D25-C25</f>
        <v>-16478</v>
      </c>
      <c r="I25" s="319"/>
      <c r="J25" s="64"/>
    </row>
    <row r="26" spans="1:15" x14ac:dyDescent="0.25">
      <c r="A26" s="110" t="s">
        <v>11</v>
      </c>
      <c r="B26" s="77">
        <v>146736</v>
      </c>
      <c r="C26" s="77">
        <v>270436</v>
      </c>
      <c r="D26" s="77">
        <v>408599</v>
      </c>
      <c r="E26" s="668">
        <f t="shared" ref="E26:E36" si="5">IFERROR(D26/B26," ")</f>
        <v>2.7845859230182097</v>
      </c>
      <c r="F26" s="77">
        <f t="shared" ref="F26:F36" si="6">+D26-B26</f>
        <v>261863</v>
      </c>
      <c r="G26" s="668">
        <f t="shared" ref="G26:G36" si="7">IFERROR(D26/C26," ")</f>
        <v>1.5108898223609282</v>
      </c>
      <c r="H26" s="374">
        <f t="shared" ref="H26:H36" si="8">+D26-C26</f>
        <v>138163</v>
      </c>
      <c r="I26" s="64"/>
    </row>
    <row r="27" spans="1:15" ht="16.5" thickBot="1" x14ac:dyDescent="0.3">
      <c r="A27" s="285" t="s">
        <v>51</v>
      </c>
      <c r="B27" s="358">
        <v>7791173</v>
      </c>
      <c r="C27" s="286">
        <v>8755482</v>
      </c>
      <c r="D27" s="286">
        <v>8956136</v>
      </c>
      <c r="E27" s="350">
        <f t="shared" si="5"/>
        <v>1.1495234414638207</v>
      </c>
      <c r="F27" s="286">
        <f t="shared" si="6"/>
        <v>1164963</v>
      </c>
      <c r="G27" s="350">
        <f t="shared" si="7"/>
        <v>1.0229175275558786</v>
      </c>
      <c r="H27" s="375">
        <f t="shared" si="8"/>
        <v>200654</v>
      </c>
      <c r="I27" s="64"/>
      <c r="J27" s="64"/>
    </row>
    <row r="28" spans="1:15" ht="16.5" thickBot="1" x14ac:dyDescent="0.3">
      <c r="A28" s="621" t="s">
        <v>119</v>
      </c>
      <c r="B28" s="78">
        <v>-148224</v>
      </c>
      <c r="C28" s="78">
        <v>-611641</v>
      </c>
      <c r="D28" s="78">
        <v>-690610</v>
      </c>
      <c r="E28" s="669">
        <f t="shared" si="5"/>
        <v>4.6592319732297067</v>
      </c>
      <c r="F28" s="78">
        <f t="shared" si="6"/>
        <v>-542386</v>
      </c>
      <c r="G28" s="669">
        <f t="shared" si="7"/>
        <v>1.1291100498495033</v>
      </c>
      <c r="H28" s="376">
        <f t="shared" si="8"/>
        <v>-78969</v>
      </c>
      <c r="I28" s="64"/>
    </row>
    <row r="29" spans="1:15" x14ac:dyDescent="0.25">
      <c r="A29" s="670" t="s">
        <v>52</v>
      </c>
      <c r="B29" s="62">
        <v>8095</v>
      </c>
      <c r="C29" s="62">
        <v>280</v>
      </c>
      <c r="D29" s="62">
        <v>73195</v>
      </c>
      <c r="E29" s="671">
        <f t="shared" si="5"/>
        <v>9.0420012353304511</v>
      </c>
      <c r="F29" s="62">
        <f t="shared" si="6"/>
        <v>65100</v>
      </c>
      <c r="G29" s="671">
        <f t="shared" si="7"/>
        <v>261.41071428571428</v>
      </c>
      <c r="H29" s="373">
        <f t="shared" si="8"/>
        <v>72915</v>
      </c>
      <c r="I29" s="64"/>
    </row>
    <row r="30" spans="1:15" s="24" customFormat="1" x14ac:dyDescent="0.25">
      <c r="A30" s="672" t="s">
        <v>12</v>
      </c>
      <c r="B30" s="42">
        <v>1041</v>
      </c>
      <c r="C30" s="42">
        <v>0</v>
      </c>
      <c r="D30" s="42">
        <v>2111</v>
      </c>
      <c r="E30" s="540">
        <f t="shared" si="5"/>
        <v>2.0278578290105669</v>
      </c>
      <c r="F30" s="42">
        <f t="shared" si="6"/>
        <v>1070</v>
      </c>
      <c r="G30" s="540" t="str">
        <f t="shared" si="7"/>
        <v xml:space="preserve"> </v>
      </c>
      <c r="H30" s="673">
        <f t="shared" si="8"/>
        <v>2111</v>
      </c>
      <c r="I30" s="107"/>
    </row>
    <row r="31" spans="1:15" s="24" customFormat="1" ht="16.5" thickBot="1" x14ac:dyDescent="0.3">
      <c r="A31" s="674" t="s">
        <v>53</v>
      </c>
      <c r="B31" s="79">
        <v>7054</v>
      </c>
      <c r="C31" s="79">
        <v>280</v>
      </c>
      <c r="D31" s="79">
        <v>71084</v>
      </c>
      <c r="E31" s="675">
        <f t="shared" si="5"/>
        <v>10.077119364899348</v>
      </c>
      <c r="F31" s="79">
        <f t="shared" si="6"/>
        <v>64030</v>
      </c>
      <c r="G31" s="675">
        <f t="shared" si="7"/>
        <v>253.87142857142857</v>
      </c>
      <c r="H31" s="377">
        <f t="shared" si="8"/>
        <v>70804</v>
      </c>
      <c r="I31" s="107"/>
    </row>
    <row r="32" spans="1:15" s="24" customFormat="1" ht="16.5" thickBot="1" x14ac:dyDescent="0.3">
      <c r="A32" s="676" t="s">
        <v>106</v>
      </c>
      <c r="B32" s="75">
        <v>-141170</v>
      </c>
      <c r="C32" s="75">
        <v>-611361</v>
      </c>
      <c r="D32" s="75">
        <v>-619526</v>
      </c>
      <c r="E32" s="677">
        <f t="shared" si="5"/>
        <v>4.3885103067223916</v>
      </c>
      <c r="F32" s="75">
        <f t="shared" si="6"/>
        <v>-478356</v>
      </c>
      <c r="G32" s="677">
        <f t="shared" si="7"/>
        <v>1.0133554479268387</v>
      </c>
      <c r="H32" s="378">
        <f t="shared" si="8"/>
        <v>-8165</v>
      </c>
      <c r="I32" s="107"/>
    </row>
    <row r="33" spans="1:10" ht="16.5" thickBot="1" x14ac:dyDescent="0.3">
      <c r="A33" s="644" t="s">
        <v>54</v>
      </c>
      <c r="B33" s="78">
        <v>-141170</v>
      </c>
      <c r="C33" s="78">
        <v>-611361</v>
      </c>
      <c r="D33" s="78">
        <v>-619526</v>
      </c>
      <c r="E33" s="669">
        <f t="shared" si="5"/>
        <v>4.3885103067223916</v>
      </c>
      <c r="F33" s="78">
        <f t="shared" si="6"/>
        <v>-478356</v>
      </c>
      <c r="G33" s="669">
        <f t="shared" si="7"/>
        <v>1.0133554479268387</v>
      </c>
      <c r="H33" s="376">
        <f t="shared" si="8"/>
        <v>-8165</v>
      </c>
      <c r="I33" s="64"/>
    </row>
    <row r="34" spans="1:10" s="25" customFormat="1" ht="16.5" thickBot="1" x14ac:dyDescent="0.3">
      <c r="A34" s="73" t="s">
        <v>116</v>
      </c>
      <c r="B34" s="359"/>
      <c r="C34" s="74"/>
      <c r="D34" s="503"/>
      <c r="E34" s="351" t="str">
        <f t="shared" si="5"/>
        <v xml:space="preserve"> </v>
      </c>
      <c r="F34" s="503">
        <f t="shared" si="6"/>
        <v>0</v>
      </c>
      <c r="G34" s="351" t="str">
        <f t="shared" si="7"/>
        <v xml:space="preserve"> </v>
      </c>
      <c r="H34" s="379">
        <f t="shared" si="8"/>
        <v>0</v>
      </c>
      <c r="I34" s="117"/>
    </row>
    <row r="35" spans="1:10" s="25" customFormat="1" ht="16.5" thickBot="1" x14ac:dyDescent="0.3">
      <c r="A35" s="80" t="s">
        <v>126</v>
      </c>
      <c r="B35" s="81">
        <v>-141170</v>
      </c>
      <c r="C35" s="81">
        <v>-611361</v>
      </c>
      <c r="D35" s="81">
        <v>-619526</v>
      </c>
      <c r="E35" s="678">
        <f t="shared" si="5"/>
        <v>4.3885103067223916</v>
      </c>
      <c r="F35" s="81">
        <f t="shared" si="6"/>
        <v>-478356</v>
      </c>
      <c r="G35" s="678">
        <f t="shared" si="7"/>
        <v>1.0133554479268387</v>
      </c>
      <c r="H35" s="380">
        <f t="shared" si="8"/>
        <v>-8165</v>
      </c>
      <c r="I35" s="117"/>
      <c r="J35" s="117"/>
    </row>
    <row r="36" spans="1:10" ht="16.5" thickBot="1" x14ac:dyDescent="0.3">
      <c r="A36" s="80" t="s">
        <v>266</v>
      </c>
      <c r="B36" s="81">
        <v>-141170</v>
      </c>
      <c r="C36" s="81">
        <v>-711361</v>
      </c>
      <c r="D36" s="81">
        <v>-751276</v>
      </c>
      <c r="E36" s="678">
        <f t="shared" si="5"/>
        <v>5.3217822483530499</v>
      </c>
      <c r="F36" s="81">
        <f t="shared" si="6"/>
        <v>-610106</v>
      </c>
      <c r="G36" s="678">
        <f t="shared" si="7"/>
        <v>1.0561107510813779</v>
      </c>
      <c r="H36" s="380">
        <f t="shared" si="8"/>
        <v>-39915</v>
      </c>
      <c r="I36" s="64"/>
    </row>
    <row r="37" spans="1:10" x14ac:dyDescent="0.25">
      <c r="A37" s="115"/>
      <c r="B37" s="115"/>
      <c r="C37" s="115"/>
      <c r="D37" s="63"/>
      <c r="E37" s="5"/>
      <c r="F37" s="5"/>
      <c r="G37" s="5"/>
      <c r="H37" s="5"/>
      <c r="I37" s="64"/>
    </row>
    <row r="38" spans="1:10" hidden="1" x14ac:dyDescent="0.25">
      <c r="A38" s="46"/>
      <c r="B38" s="113"/>
      <c r="C38" s="113"/>
      <c r="D38" s="460">
        <f>-141170-D35</f>
        <v>478356</v>
      </c>
      <c r="E38" s="5"/>
      <c r="F38" s="5"/>
      <c r="G38" s="5"/>
      <c r="H38" s="5"/>
    </row>
    <row r="39" spans="1:10" x14ac:dyDescent="0.25">
      <c r="A39" s="118"/>
      <c r="B39" s="114"/>
      <c r="C39" s="114"/>
      <c r="E39" s="5"/>
      <c r="F39" s="5"/>
      <c r="G39" s="5"/>
      <c r="H39" s="5"/>
    </row>
    <row r="40" spans="1:10" x14ac:dyDescent="0.25">
      <c r="A40" s="46"/>
      <c r="B40" s="113"/>
      <c r="C40" s="113"/>
    </row>
    <row r="41" spans="1:10" x14ac:dyDescent="0.25">
      <c r="A41" s="118"/>
      <c r="B41" s="116"/>
      <c r="C41" s="116"/>
    </row>
    <row r="42" spans="1:10" x14ac:dyDescent="0.25">
      <c r="A42" s="22"/>
      <c r="B42" s="22"/>
      <c r="C42" s="22"/>
    </row>
    <row r="43" spans="1:10" x14ac:dyDescent="0.25">
      <c r="A43" s="22"/>
      <c r="B43" s="22"/>
      <c r="C43" s="22"/>
    </row>
  </sheetData>
  <mergeCells count="4">
    <mergeCell ref="A4:H4"/>
    <mergeCell ref="A3:H3"/>
    <mergeCell ref="A22:H22"/>
    <mergeCell ref="A21:H2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>
    <oddHeader>&amp;L&amp;10VASIVÍZ ZRt.&amp;R&amp;10 2023. április 13.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pageSetUpPr fitToPage="1"/>
  </sheetPr>
  <dimension ref="A3:J38"/>
  <sheetViews>
    <sheetView topLeftCell="B1" zoomScaleNormal="100" workbookViewId="0">
      <selection activeCell="N9" sqref="N9"/>
    </sheetView>
  </sheetViews>
  <sheetFormatPr defaultColWidth="9" defaultRowHeight="15.75" x14ac:dyDescent="0.25"/>
  <cols>
    <col min="1" max="1" width="7.625" style="5" hidden="1" customWidth="1"/>
    <col min="2" max="2" width="40.5" style="5" bestFit="1" customWidth="1"/>
    <col min="3" max="3" width="13.25" style="5" customWidth="1"/>
    <col min="4" max="4" width="12.625" style="5" customWidth="1"/>
    <col min="5" max="5" width="10.625" style="5" bestFit="1" customWidth="1"/>
    <col min="6" max="6" width="11.875" style="5" customWidth="1"/>
    <col min="7" max="7" width="12.5" style="5" bestFit="1" customWidth="1"/>
    <col min="8" max="8" width="10.625" style="5" customWidth="1"/>
    <col min="9" max="9" width="10" style="5" customWidth="1"/>
    <col min="10" max="10" width="7.125" style="5" customWidth="1"/>
    <col min="11" max="16384" width="9" style="5"/>
  </cols>
  <sheetData>
    <row r="3" spans="1:10" s="8" customFormat="1" ht="20.25" x14ac:dyDescent="0.3">
      <c r="B3" s="689" t="s">
        <v>141</v>
      </c>
      <c r="C3" s="689"/>
      <c r="D3" s="689"/>
      <c r="E3" s="689"/>
      <c r="F3" s="689"/>
      <c r="G3" s="689"/>
      <c r="H3" s="689"/>
      <c r="I3" s="689"/>
    </row>
    <row r="4" spans="1:10" s="8" customFormat="1" ht="20.25" x14ac:dyDescent="0.3">
      <c r="B4" s="690" t="s">
        <v>313</v>
      </c>
      <c r="C4" s="690"/>
      <c r="D4" s="690"/>
      <c r="E4" s="690"/>
      <c r="F4" s="690"/>
      <c r="G4" s="690"/>
      <c r="H4" s="690"/>
      <c r="I4" s="690"/>
    </row>
    <row r="5" spans="1:10" s="8" customFormat="1" ht="21" thickBot="1" x14ac:dyDescent="0.35">
      <c r="B5" s="66"/>
      <c r="C5" s="112"/>
      <c r="D5" s="65"/>
      <c r="E5" s="88"/>
      <c r="G5" s="125"/>
      <c r="I5" s="125" t="s">
        <v>47</v>
      </c>
    </row>
    <row r="6" spans="1:10" ht="57" customHeight="1" thickBot="1" x14ac:dyDescent="0.3">
      <c r="A6" s="109" t="s">
        <v>121</v>
      </c>
      <c r="B6" s="415" t="s">
        <v>0</v>
      </c>
      <c r="C6" s="353" t="s">
        <v>316</v>
      </c>
      <c r="D6" s="353" t="s">
        <v>317</v>
      </c>
      <c r="E6" s="679" t="s">
        <v>318</v>
      </c>
      <c r="F6" s="349" t="s">
        <v>305</v>
      </c>
      <c r="G6" s="463" t="s">
        <v>306</v>
      </c>
      <c r="H6" s="463" t="s">
        <v>307</v>
      </c>
      <c r="I6" s="456" t="s">
        <v>308</v>
      </c>
    </row>
    <row r="7" spans="1:10" x14ac:dyDescent="0.25">
      <c r="A7" s="5">
        <v>9111</v>
      </c>
      <c r="B7" s="288" t="s">
        <v>13</v>
      </c>
      <c r="C7" s="62">
        <v>3020954</v>
      </c>
      <c r="D7" s="289">
        <v>3018440</v>
      </c>
      <c r="E7" s="289">
        <v>3005695</v>
      </c>
      <c r="F7" s="120">
        <f xml:space="preserve"> IFERROR(E7/C7," ")</f>
        <v>0.99494894659104371</v>
      </c>
      <c r="G7" s="289">
        <f>+E7-C7</f>
        <v>-15259</v>
      </c>
      <c r="H7" s="120">
        <f xml:space="preserve"> IFERROR(E7/D7," ")</f>
        <v>0.99577762022766725</v>
      </c>
      <c r="I7" s="476">
        <f>+E7-D7</f>
        <v>-12745</v>
      </c>
      <c r="J7" s="63"/>
    </row>
    <row r="8" spans="1:10" x14ac:dyDescent="0.25">
      <c r="A8" s="5">
        <v>9112</v>
      </c>
      <c r="B8" s="110" t="s">
        <v>15</v>
      </c>
      <c r="C8" s="543">
        <v>3342231</v>
      </c>
      <c r="D8" s="289">
        <v>3341256</v>
      </c>
      <c r="E8" s="289">
        <v>3385157</v>
      </c>
      <c r="F8" s="120">
        <f t="shared" ref="F8:F29" si="0" xml:space="preserve"> IFERROR(E8/C8," ")</f>
        <v>1.0128435168006042</v>
      </c>
      <c r="G8" s="289">
        <f t="shared" ref="G8:G29" si="1">+E8-C8</f>
        <v>42926</v>
      </c>
      <c r="H8" s="120">
        <f t="shared" ref="H8:H29" si="2" xml:space="preserve"> IFERROR(E8/D8," ")</f>
        <v>1.0131390710559143</v>
      </c>
      <c r="I8" s="476">
        <f t="shared" ref="I8:I29" si="3">+E8-D8</f>
        <v>43901</v>
      </c>
      <c r="J8" s="63"/>
    </row>
    <row r="9" spans="1:10" s="96" customFormat="1" x14ac:dyDescent="0.25">
      <c r="A9" s="96">
        <v>911</v>
      </c>
      <c r="B9" s="613" t="s">
        <v>87</v>
      </c>
      <c r="C9" s="614">
        <v>6363185</v>
      </c>
      <c r="D9" s="614">
        <v>6359696</v>
      </c>
      <c r="E9" s="614">
        <v>6390852</v>
      </c>
      <c r="F9" s="615">
        <f t="shared" si="0"/>
        <v>1.0043479798245689</v>
      </c>
      <c r="G9" s="614">
        <f t="shared" si="1"/>
        <v>27667</v>
      </c>
      <c r="H9" s="615">
        <f t="shared" si="2"/>
        <v>1.0048989763032699</v>
      </c>
      <c r="I9" s="616">
        <f t="shared" si="3"/>
        <v>31156</v>
      </c>
      <c r="J9" s="63"/>
    </row>
    <row r="10" spans="1:10" x14ac:dyDescent="0.25">
      <c r="A10" s="76">
        <v>9123</v>
      </c>
      <c r="B10" s="110" t="s">
        <v>14</v>
      </c>
      <c r="C10" s="77">
        <v>8633</v>
      </c>
      <c r="D10" s="4">
        <v>7500</v>
      </c>
      <c r="E10" s="4">
        <v>18163</v>
      </c>
      <c r="F10" s="121">
        <f t="shared" si="0"/>
        <v>2.1039036256226109</v>
      </c>
      <c r="G10" s="4">
        <f t="shared" si="1"/>
        <v>9530</v>
      </c>
      <c r="H10" s="121">
        <f t="shared" si="2"/>
        <v>2.4217333333333335</v>
      </c>
      <c r="I10" s="477">
        <f t="shared" si="3"/>
        <v>10663</v>
      </c>
    </row>
    <row r="11" spans="1:10" x14ac:dyDescent="0.25">
      <c r="A11" s="76">
        <v>9121</v>
      </c>
      <c r="B11" s="110" t="s">
        <v>101</v>
      </c>
      <c r="C11" s="4">
        <v>78824</v>
      </c>
      <c r="D11" s="4">
        <v>127058</v>
      </c>
      <c r="E11" s="4">
        <v>105164</v>
      </c>
      <c r="F11" s="121">
        <f t="shared" si="0"/>
        <v>1.3341621841063636</v>
      </c>
      <c r="G11" s="4">
        <f t="shared" si="1"/>
        <v>26340</v>
      </c>
      <c r="H11" s="121">
        <f t="shared" si="2"/>
        <v>0.82768499425459241</v>
      </c>
      <c r="I11" s="477">
        <f t="shared" si="3"/>
        <v>-21894</v>
      </c>
    </row>
    <row r="12" spans="1:10" x14ac:dyDescent="0.25">
      <c r="A12" s="5">
        <v>9122</v>
      </c>
      <c r="B12" s="110" t="s">
        <v>16</v>
      </c>
      <c r="C12" s="77">
        <v>736697</v>
      </c>
      <c r="D12" s="4">
        <v>1063311</v>
      </c>
      <c r="E12" s="4">
        <v>867642</v>
      </c>
      <c r="F12" s="121">
        <f t="shared" si="0"/>
        <v>1.1777460747091408</v>
      </c>
      <c r="G12" s="4">
        <f t="shared" si="1"/>
        <v>130945</v>
      </c>
      <c r="H12" s="121">
        <f t="shared" si="2"/>
        <v>0.81598140149025078</v>
      </c>
      <c r="I12" s="477">
        <f t="shared" si="3"/>
        <v>-195669</v>
      </c>
      <c r="J12" s="460"/>
    </row>
    <row r="13" spans="1:10" s="1" customFormat="1" ht="13.9" customHeight="1" x14ac:dyDescent="0.2">
      <c r="B13" s="52" t="s">
        <v>85</v>
      </c>
      <c r="C13" s="287">
        <v>418146</v>
      </c>
      <c r="D13" s="53">
        <v>819681</v>
      </c>
      <c r="E13" s="53">
        <v>476506.31</v>
      </c>
      <c r="F13" s="126">
        <f t="shared" si="0"/>
        <v>1.1395692174503642</v>
      </c>
      <c r="G13" s="53">
        <f t="shared" si="1"/>
        <v>58360.31</v>
      </c>
      <c r="H13" s="126">
        <f t="shared" si="2"/>
        <v>0.58133140819416329</v>
      </c>
      <c r="I13" s="381">
        <f t="shared" si="3"/>
        <v>-343174.69</v>
      </c>
    </row>
    <row r="14" spans="1:10" s="1" customFormat="1" ht="12.75" x14ac:dyDescent="0.2">
      <c r="B14" s="52" t="s">
        <v>86</v>
      </c>
      <c r="C14" s="287">
        <v>310812</v>
      </c>
      <c r="D14" s="53">
        <v>243630</v>
      </c>
      <c r="E14" s="53">
        <v>371803.69</v>
      </c>
      <c r="F14" s="126">
        <f t="shared" si="0"/>
        <v>1.196233382237494</v>
      </c>
      <c r="G14" s="53">
        <f t="shared" si="1"/>
        <v>60991.69</v>
      </c>
      <c r="H14" s="126">
        <f t="shared" si="2"/>
        <v>1.5260997824570044</v>
      </c>
      <c r="I14" s="381">
        <f t="shared" si="3"/>
        <v>128173.69</v>
      </c>
    </row>
    <row r="15" spans="1:10" s="1" customFormat="1" ht="12.75" x14ac:dyDescent="0.2">
      <c r="B15" s="52" t="s">
        <v>258</v>
      </c>
      <c r="C15" s="287">
        <v>7739</v>
      </c>
      <c r="D15" s="53">
        <v>0</v>
      </c>
      <c r="E15" s="53">
        <v>19332</v>
      </c>
      <c r="F15" s="126">
        <f t="shared" si="0"/>
        <v>2.4979971572554596</v>
      </c>
      <c r="G15" s="53">
        <f t="shared" si="1"/>
        <v>11593</v>
      </c>
      <c r="H15" s="126" t="str">
        <f t="shared" si="2"/>
        <v xml:space="preserve"> </v>
      </c>
      <c r="I15" s="381">
        <f t="shared" si="3"/>
        <v>19332</v>
      </c>
    </row>
    <row r="16" spans="1:10" x14ac:dyDescent="0.25">
      <c r="A16" s="5">
        <v>9124</v>
      </c>
      <c r="B16" s="110" t="s">
        <v>99</v>
      </c>
      <c r="C16" s="77">
        <v>95915</v>
      </c>
      <c r="D16" s="77">
        <v>93939</v>
      </c>
      <c r="E16" s="3">
        <v>101332</v>
      </c>
      <c r="F16" s="132">
        <f t="shared" si="0"/>
        <v>1.0564770890892978</v>
      </c>
      <c r="G16" s="3">
        <f t="shared" si="1"/>
        <v>5417</v>
      </c>
      <c r="H16" s="132">
        <f t="shared" si="2"/>
        <v>1.0787000074516442</v>
      </c>
      <c r="I16" s="478">
        <f t="shared" si="3"/>
        <v>7393</v>
      </c>
    </row>
    <row r="17" spans="1:9" x14ac:dyDescent="0.25">
      <c r="A17" s="5">
        <v>9125</v>
      </c>
      <c r="B17" s="110" t="s">
        <v>82</v>
      </c>
      <c r="C17" s="77">
        <v>191610</v>
      </c>
      <c r="D17" s="77">
        <v>215759</v>
      </c>
      <c r="E17" s="4">
        <v>312264</v>
      </c>
      <c r="F17" s="121">
        <f t="shared" si="0"/>
        <v>1.6296852982620949</v>
      </c>
      <c r="G17" s="4">
        <f t="shared" si="1"/>
        <v>120654</v>
      </c>
      <c r="H17" s="121">
        <f t="shared" si="2"/>
        <v>1.4472814575521762</v>
      </c>
      <c r="I17" s="477">
        <f t="shared" si="3"/>
        <v>96505</v>
      </c>
    </row>
    <row r="18" spans="1:9" s="96" customFormat="1" ht="18.75" customHeight="1" thickBot="1" x14ac:dyDescent="0.3">
      <c r="A18" s="96">
        <v>912</v>
      </c>
      <c r="B18" s="617" t="s">
        <v>88</v>
      </c>
      <c r="C18" s="618">
        <v>1111679</v>
      </c>
      <c r="D18" s="618">
        <v>1507567</v>
      </c>
      <c r="E18" s="618">
        <v>1404565</v>
      </c>
      <c r="F18" s="619">
        <f t="shared" si="0"/>
        <v>1.2634627441914437</v>
      </c>
      <c r="G18" s="618">
        <f t="shared" si="1"/>
        <v>292886</v>
      </c>
      <c r="H18" s="619">
        <f t="shared" si="2"/>
        <v>0.9316766684333101</v>
      </c>
      <c r="I18" s="620">
        <f t="shared" si="3"/>
        <v>-103002</v>
      </c>
    </row>
    <row r="19" spans="1:9" s="97" customFormat="1" ht="16.5" thickBot="1" x14ac:dyDescent="0.3">
      <c r="B19" s="621" t="s">
        <v>2</v>
      </c>
      <c r="C19" s="622">
        <v>7474864</v>
      </c>
      <c r="D19" s="622">
        <v>7867263</v>
      </c>
      <c r="E19" s="622">
        <v>7795417</v>
      </c>
      <c r="F19" s="623">
        <f t="shared" si="0"/>
        <v>1.0428841247145098</v>
      </c>
      <c r="G19" s="622">
        <f t="shared" si="1"/>
        <v>320553</v>
      </c>
      <c r="H19" s="623">
        <f t="shared" si="2"/>
        <v>0.99086772617109664</v>
      </c>
      <c r="I19" s="624">
        <f t="shared" si="3"/>
        <v>-71846</v>
      </c>
    </row>
    <row r="20" spans="1:9" s="97" customFormat="1" x14ac:dyDescent="0.25">
      <c r="A20" s="97">
        <v>93</v>
      </c>
      <c r="B20" s="625" t="s">
        <v>4</v>
      </c>
      <c r="C20" s="626">
        <v>15734</v>
      </c>
      <c r="D20" s="627">
        <v>6142</v>
      </c>
      <c r="E20" s="627">
        <v>0</v>
      </c>
      <c r="F20" s="628">
        <f t="shared" si="0"/>
        <v>0</v>
      </c>
      <c r="G20" s="627">
        <f t="shared" si="1"/>
        <v>-15734</v>
      </c>
      <c r="H20" s="628">
        <f t="shared" si="2"/>
        <v>0</v>
      </c>
      <c r="I20" s="629">
        <f t="shared" si="3"/>
        <v>-6142</v>
      </c>
    </row>
    <row r="21" spans="1:9" s="97" customFormat="1" x14ac:dyDescent="0.25">
      <c r="A21" s="97">
        <v>96</v>
      </c>
      <c r="B21" s="630" t="s">
        <v>11</v>
      </c>
      <c r="C21" s="631">
        <v>146736</v>
      </c>
      <c r="D21" s="631">
        <v>270436</v>
      </c>
      <c r="E21" s="631">
        <v>408599</v>
      </c>
      <c r="F21" s="632">
        <f t="shared" si="0"/>
        <v>2.7845859230182097</v>
      </c>
      <c r="G21" s="631">
        <f t="shared" si="1"/>
        <v>261863</v>
      </c>
      <c r="H21" s="632">
        <f t="shared" si="2"/>
        <v>1.5108898223609282</v>
      </c>
      <c r="I21" s="633">
        <f t="shared" si="3"/>
        <v>138163</v>
      </c>
    </row>
    <row r="22" spans="1:9" s="98" customFormat="1" ht="12.75" x14ac:dyDescent="0.2">
      <c r="B22" s="52" t="s">
        <v>105</v>
      </c>
      <c r="C22" s="287">
        <v>6927</v>
      </c>
      <c r="D22" s="287">
        <v>538</v>
      </c>
      <c r="E22" s="287">
        <v>2049</v>
      </c>
      <c r="F22" s="126">
        <f t="shared" si="0"/>
        <v>0.29579904720658295</v>
      </c>
      <c r="G22" s="53">
        <f t="shared" si="1"/>
        <v>-4878</v>
      </c>
      <c r="H22" s="126">
        <f t="shared" si="2"/>
        <v>3.8085501858736062</v>
      </c>
      <c r="I22" s="381">
        <f t="shared" si="3"/>
        <v>1511</v>
      </c>
    </row>
    <row r="23" spans="1:9" s="98" customFormat="1" ht="12.75" x14ac:dyDescent="0.2">
      <c r="B23" s="324" t="s">
        <v>144</v>
      </c>
      <c r="C23" s="325">
        <v>3438</v>
      </c>
      <c r="D23" s="325">
        <v>0</v>
      </c>
      <c r="E23" s="325">
        <v>54979</v>
      </c>
      <c r="F23" s="326">
        <f t="shared" si="0"/>
        <v>15.991564863292613</v>
      </c>
      <c r="G23" s="325">
        <f t="shared" si="1"/>
        <v>51541</v>
      </c>
      <c r="H23" s="326" t="str">
        <f t="shared" si="2"/>
        <v xml:space="preserve"> </v>
      </c>
      <c r="I23" s="382">
        <f t="shared" si="3"/>
        <v>54979</v>
      </c>
    </row>
    <row r="24" spans="1:9" s="98" customFormat="1" ht="13.5" thickBot="1" x14ac:dyDescent="0.25">
      <c r="B24" s="324" t="s">
        <v>237</v>
      </c>
      <c r="C24" s="327">
        <v>0</v>
      </c>
      <c r="D24" s="327">
        <v>100000</v>
      </c>
      <c r="E24" s="327">
        <v>131750</v>
      </c>
      <c r="F24" s="326" t="str">
        <f t="shared" si="0"/>
        <v xml:space="preserve"> </v>
      </c>
      <c r="G24" s="325">
        <f t="shared" si="1"/>
        <v>131750</v>
      </c>
      <c r="H24" s="326">
        <f t="shared" si="2"/>
        <v>1.3174999999999999</v>
      </c>
      <c r="I24" s="382">
        <f t="shared" si="3"/>
        <v>31750</v>
      </c>
    </row>
    <row r="25" spans="1:9" s="10" customFormat="1" ht="16.5" thickBot="1" x14ac:dyDescent="0.3">
      <c r="B25" s="634" t="s">
        <v>17</v>
      </c>
      <c r="C25" s="635">
        <v>7637334</v>
      </c>
      <c r="D25" s="635">
        <v>8143841</v>
      </c>
      <c r="E25" s="635">
        <v>8204016</v>
      </c>
      <c r="F25" s="636">
        <f t="shared" si="0"/>
        <v>1.0741989285790041</v>
      </c>
      <c r="G25" s="635">
        <f t="shared" si="1"/>
        <v>566682</v>
      </c>
      <c r="H25" s="636">
        <f t="shared" si="2"/>
        <v>1.0073890195056607</v>
      </c>
      <c r="I25" s="637">
        <f t="shared" si="3"/>
        <v>60175</v>
      </c>
    </row>
    <row r="26" spans="1:9" s="9" customFormat="1" ht="16.5" thickBot="1" x14ac:dyDescent="0.3">
      <c r="B26" s="638" t="s">
        <v>18</v>
      </c>
      <c r="C26" s="639">
        <v>8095</v>
      </c>
      <c r="D26" s="639">
        <v>280</v>
      </c>
      <c r="E26" s="639">
        <v>73195</v>
      </c>
      <c r="F26" s="640">
        <f t="shared" si="0"/>
        <v>9.0420012353304511</v>
      </c>
      <c r="G26" s="641">
        <f t="shared" si="1"/>
        <v>65100</v>
      </c>
      <c r="H26" s="640"/>
      <c r="I26" s="642">
        <f t="shared" si="3"/>
        <v>72915</v>
      </c>
    </row>
    <row r="27" spans="1:9" s="10" customFormat="1" ht="16.5" thickBot="1" x14ac:dyDescent="0.3">
      <c r="B27" s="634" t="s">
        <v>103</v>
      </c>
      <c r="C27" s="635">
        <v>7645429</v>
      </c>
      <c r="D27" s="635">
        <v>8144121</v>
      </c>
      <c r="E27" s="635">
        <v>8277211</v>
      </c>
      <c r="F27" s="636">
        <f t="shared" si="0"/>
        <v>1.0826352582700067</v>
      </c>
      <c r="G27" s="635">
        <f t="shared" si="1"/>
        <v>631782</v>
      </c>
      <c r="H27" s="636">
        <f t="shared" si="2"/>
        <v>1.0163418495378445</v>
      </c>
      <c r="I27" s="637">
        <f t="shared" si="3"/>
        <v>133090</v>
      </c>
    </row>
    <row r="28" spans="1:9" ht="17.25" customHeight="1" thickBot="1" x14ac:dyDescent="0.3">
      <c r="B28" s="643" t="s">
        <v>19</v>
      </c>
      <c r="C28" s="635">
        <v>7645429</v>
      </c>
      <c r="D28" s="635">
        <v>8144121</v>
      </c>
      <c r="E28" s="635">
        <v>8277211</v>
      </c>
      <c r="F28" s="636">
        <f t="shared" si="0"/>
        <v>1.0826352582700067</v>
      </c>
      <c r="G28" s="635">
        <f t="shared" si="1"/>
        <v>631782</v>
      </c>
      <c r="H28" s="636">
        <f t="shared" si="2"/>
        <v>1.0163418495378445</v>
      </c>
      <c r="I28" s="637">
        <f t="shared" si="3"/>
        <v>133090</v>
      </c>
    </row>
    <row r="29" spans="1:9" ht="16.5" thickBot="1" x14ac:dyDescent="0.3">
      <c r="B29" s="644" t="s">
        <v>267</v>
      </c>
      <c r="C29" s="635">
        <v>7645429</v>
      </c>
      <c r="D29" s="635">
        <v>8044121</v>
      </c>
      <c r="E29" s="635">
        <v>8145461</v>
      </c>
      <c r="F29" s="636">
        <f t="shared" si="0"/>
        <v>1.0654027393361445</v>
      </c>
      <c r="G29" s="635">
        <f t="shared" si="1"/>
        <v>500032</v>
      </c>
      <c r="H29" s="636">
        <f t="shared" si="2"/>
        <v>1.0125980203430556</v>
      </c>
      <c r="I29" s="637">
        <f t="shared" si="3"/>
        <v>101340</v>
      </c>
    </row>
    <row r="30" spans="1:9" x14ac:dyDescent="0.25">
      <c r="B30" s="54"/>
      <c r="C30" s="54"/>
      <c r="E30" s="460"/>
    </row>
    <row r="31" spans="1:9" x14ac:dyDescent="0.25">
      <c r="B31" s="54"/>
      <c r="C31" s="54"/>
    </row>
    <row r="38" spans="4:4" x14ac:dyDescent="0.25">
      <c r="D38" s="5" t="s">
        <v>115</v>
      </c>
    </row>
  </sheetData>
  <mergeCells count="2">
    <mergeCell ref="B4:I4"/>
    <mergeCell ref="B3:I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 alignWithMargins="0">
    <oddHeader>&amp;L&amp;10VASIVÍZ ZRt.&amp;R&amp;10 2023. április 13.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pageSetUpPr fitToPage="1"/>
  </sheetPr>
  <dimension ref="A3:P49"/>
  <sheetViews>
    <sheetView topLeftCell="B1" zoomScale="85" zoomScaleNormal="85" workbookViewId="0">
      <selection activeCell="O26" sqref="O26"/>
    </sheetView>
  </sheetViews>
  <sheetFormatPr defaultColWidth="9" defaultRowHeight="15.75" x14ac:dyDescent="0.25"/>
  <cols>
    <col min="1" max="1" width="7.625" style="6" hidden="1" customWidth="1"/>
    <col min="2" max="2" width="5.125" style="6" bestFit="1" customWidth="1"/>
    <col min="3" max="3" width="52.625" style="6" bestFit="1" customWidth="1"/>
    <col min="4" max="5" width="11.25" style="6" customWidth="1"/>
    <col min="6" max="9" width="11.25" style="12" customWidth="1"/>
    <col min="10" max="11" width="12.25" style="6" customWidth="1"/>
    <col min="12" max="12" width="11.875" style="6" customWidth="1"/>
    <col min="13" max="13" width="11.25" style="6" customWidth="1"/>
    <col min="14" max="15" width="9" style="6"/>
    <col min="16" max="16" width="10.625" style="6" bestFit="1" customWidth="1"/>
    <col min="17" max="16384" width="9" style="6"/>
  </cols>
  <sheetData>
    <row r="3" spans="1:16" ht="20.25" x14ac:dyDescent="0.25">
      <c r="B3" s="691" t="s">
        <v>142</v>
      </c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1"/>
    </row>
    <row r="4" spans="1:16" ht="20.25" x14ac:dyDescent="0.25">
      <c r="A4" s="89"/>
      <c r="B4" s="693" t="s">
        <v>313</v>
      </c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</row>
    <row r="5" spans="1:16" s="71" customFormat="1" ht="16.5" thickBot="1" x14ac:dyDescent="0.3">
      <c r="B5" s="68"/>
      <c r="C5" s="69"/>
      <c r="D5" s="69"/>
      <c r="E5" s="69"/>
      <c r="F5" s="69"/>
      <c r="G5" s="69"/>
      <c r="H5" s="69"/>
      <c r="I5" s="69"/>
      <c r="J5" s="70"/>
      <c r="K5" s="70"/>
      <c r="M5" s="130" t="s">
        <v>47</v>
      </c>
    </row>
    <row r="6" spans="1:16" ht="49.15" customHeight="1" thickBot="1" x14ac:dyDescent="0.3">
      <c r="A6" s="109" t="s">
        <v>121</v>
      </c>
      <c r="B6" s="352" t="s">
        <v>46</v>
      </c>
      <c r="C6" s="354" t="s">
        <v>0</v>
      </c>
      <c r="D6" s="692" t="s">
        <v>316</v>
      </c>
      <c r="E6" s="692"/>
      <c r="F6" s="692" t="s">
        <v>317</v>
      </c>
      <c r="G6" s="692"/>
      <c r="H6" s="692" t="s">
        <v>318</v>
      </c>
      <c r="I6" s="692"/>
      <c r="J6" s="353" t="s">
        <v>305</v>
      </c>
      <c r="K6" s="463" t="s">
        <v>306</v>
      </c>
      <c r="L6" s="463" t="s">
        <v>307</v>
      </c>
      <c r="M6" s="554" t="s">
        <v>308</v>
      </c>
    </row>
    <row r="7" spans="1:16" x14ac:dyDescent="0.25">
      <c r="A7" s="6">
        <v>511</v>
      </c>
      <c r="B7" s="426" t="s">
        <v>1</v>
      </c>
      <c r="C7" s="427" t="s">
        <v>20</v>
      </c>
      <c r="D7" s="94">
        <v>727535</v>
      </c>
      <c r="E7" s="133"/>
      <c r="F7" s="133">
        <v>726007</v>
      </c>
      <c r="G7" s="133"/>
      <c r="H7" s="94">
        <v>1132129</v>
      </c>
      <c r="I7" s="133"/>
      <c r="J7" s="131">
        <f>IFERROR(H7/D7," ")</f>
        <v>1.5561162005951603</v>
      </c>
      <c r="K7" s="94">
        <f>+H7-D7</f>
        <v>404594</v>
      </c>
      <c r="L7" s="131">
        <f>IFERROR(H7/F7," ")</f>
        <v>1.5593913006348423</v>
      </c>
      <c r="M7" s="428">
        <f>+H7-F7</f>
        <v>406122</v>
      </c>
      <c r="N7" s="7"/>
      <c r="O7" s="7"/>
      <c r="P7" s="7"/>
    </row>
    <row r="8" spans="1:16" x14ac:dyDescent="0.25">
      <c r="A8" s="6">
        <v>512</v>
      </c>
      <c r="B8" s="421" t="s">
        <v>3</v>
      </c>
      <c r="C8" s="416" t="s">
        <v>21</v>
      </c>
      <c r="D8" s="90">
        <v>853258</v>
      </c>
      <c r="E8" s="90"/>
      <c r="F8" s="90">
        <v>1343230</v>
      </c>
      <c r="G8" s="90"/>
      <c r="H8" s="90">
        <v>1417892</v>
      </c>
      <c r="I8" s="90"/>
      <c r="J8" s="132">
        <f>IFERROR(H8/D8," ")</f>
        <v>1.6617388878861963</v>
      </c>
      <c r="K8" s="90">
        <f>+H8-D8</f>
        <v>564634</v>
      </c>
      <c r="L8" s="132">
        <f>IFERROR(H8/F8," ")</f>
        <v>1.0555839282922508</v>
      </c>
      <c r="M8" s="422">
        <f>+H8-F8</f>
        <v>74662</v>
      </c>
      <c r="N8" s="610"/>
    </row>
    <row r="9" spans="1:16" x14ac:dyDescent="0.25">
      <c r="A9" s="6">
        <v>5121</v>
      </c>
      <c r="B9" s="421"/>
      <c r="C9" s="416" t="s">
        <v>89</v>
      </c>
      <c r="D9" s="90"/>
      <c r="E9" s="91">
        <v>636164</v>
      </c>
      <c r="F9" s="91"/>
      <c r="G9" s="91">
        <v>1016452</v>
      </c>
      <c r="H9" s="90"/>
      <c r="I9" s="91">
        <v>1052683</v>
      </c>
      <c r="J9" s="132">
        <f>IFERROR(I9/E9," ")</f>
        <v>1.6547352569463221</v>
      </c>
      <c r="K9" s="90">
        <f>+I9-E9</f>
        <v>416519</v>
      </c>
      <c r="L9" s="132">
        <f>IFERROR(I9/G9," ")</f>
        <v>1.0356445754447825</v>
      </c>
      <c r="M9" s="422">
        <f>+I9-G9</f>
        <v>36231</v>
      </c>
    </row>
    <row r="10" spans="1:16" x14ac:dyDescent="0.25">
      <c r="A10" s="6">
        <v>5122</v>
      </c>
      <c r="B10" s="421"/>
      <c r="C10" s="416" t="s">
        <v>90</v>
      </c>
      <c r="D10" s="90"/>
      <c r="E10" s="91">
        <v>88858</v>
      </c>
      <c r="F10" s="91"/>
      <c r="G10" s="91">
        <v>146664</v>
      </c>
      <c r="H10" s="90"/>
      <c r="I10" s="91">
        <v>194007</v>
      </c>
      <c r="J10" s="132">
        <f t="shared" ref="J10:J12" si="0">IFERROR(I10/E10," ")</f>
        <v>2.183337459767269</v>
      </c>
      <c r="K10" s="90">
        <f t="shared" ref="K10:K12" si="1">+I10-E10</f>
        <v>105149</v>
      </c>
      <c r="L10" s="132">
        <f t="shared" ref="L10:L12" si="2">IFERROR(I10/G10," ")</f>
        <v>1.3227990508918344</v>
      </c>
      <c r="M10" s="422">
        <f t="shared" ref="M10:M12" si="3">+I10-G10</f>
        <v>47343</v>
      </c>
    </row>
    <row r="11" spans="1:16" x14ac:dyDescent="0.25">
      <c r="A11" s="6">
        <v>5123</v>
      </c>
      <c r="B11" s="421"/>
      <c r="C11" s="416" t="s">
        <v>91</v>
      </c>
      <c r="D11" s="90"/>
      <c r="E11" s="91">
        <v>125600</v>
      </c>
      <c r="F11" s="91"/>
      <c r="G11" s="91">
        <v>177114</v>
      </c>
      <c r="H11" s="90"/>
      <c r="I11" s="91">
        <v>168794</v>
      </c>
      <c r="J11" s="132">
        <f t="shared" si="0"/>
        <v>1.3439012738853504</v>
      </c>
      <c r="K11" s="90">
        <f t="shared" si="1"/>
        <v>43194</v>
      </c>
      <c r="L11" s="132">
        <f t="shared" si="2"/>
        <v>0.95302460562123825</v>
      </c>
      <c r="M11" s="422">
        <f t="shared" si="3"/>
        <v>-8320</v>
      </c>
    </row>
    <row r="12" spans="1:16" x14ac:dyDescent="0.25">
      <c r="A12" s="6">
        <v>5124</v>
      </c>
      <c r="B12" s="421"/>
      <c r="C12" s="416" t="s">
        <v>113</v>
      </c>
      <c r="D12" s="90"/>
      <c r="E12" s="91">
        <v>2636</v>
      </c>
      <c r="F12" s="91"/>
      <c r="G12" s="91">
        <v>3000</v>
      </c>
      <c r="H12" s="90"/>
      <c r="I12" s="91">
        <v>2408</v>
      </c>
      <c r="J12" s="132">
        <f t="shared" si="0"/>
        <v>0.91350531107738997</v>
      </c>
      <c r="K12" s="90">
        <f t="shared" si="1"/>
        <v>-228</v>
      </c>
      <c r="L12" s="132">
        <f t="shared" si="2"/>
        <v>0.80266666666666664</v>
      </c>
      <c r="M12" s="422">
        <f t="shared" si="3"/>
        <v>-592</v>
      </c>
    </row>
    <row r="13" spans="1:16" x14ac:dyDescent="0.25">
      <c r="A13" s="6">
        <v>52</v>
      </c>
      <c r="B13" s="421" t="s">
        <v>6</v>
      </c>
      <c r="C13" s="416" t="s">
        <v>22</v>
      </c>
      <c r="D13" s="90">
        <v>1945353</v>
      </c>
      <c r="E13" s="90"/>
      <c r="F13" s="90">
        <v>2268260</v>
      </c>
      <c r="G13" s="90"/>
      <c r="H13" s="90">
        <v>1853967</v>
      </c>
      <c r="I13" s="90"/>
      <c r="J13" s="132">
        <f>IFERROR(H13/D13," ")</f>
        <v>0.95302343584943194</v>
      </c>
      <c r="K13" s="90">
        <f>+H13-D13</f>
        <v>-91386</v>
      </c>
      <c r="L13" s="132">
        <f>IFERROR(H13/F13," ")</f>
        <v>0.8173520672233342</v>
      </c>
      <c r="M13" s="422">
        <f>+H13-F13</f>
        <v>-414293</v>
      </c>
      <c r="N13" s="610"/>
    </row>
    <row r="14" spans="1:16" x14ac:dyDescent="0.25">
      <c r="A14" s="6">
        <v>521</v>
      </c>
      <c r="B14" s="421"/>
      <c r="C14" s="416" t="s">
        <v>93</v>
      </c>
      <c r="D14" s="90"/>
      <c r="E14" s="91">
        <v>870222</v>
      </c>
      <c r="F14" s="91"/>
      <c r="G14" s="91">
        <v>874500</v>
      </c>
      <c r="H14" s="90"/>
      <c r="I14" s="90">
        <v>874322</v>
      </c>
      <c r="J14" s="132">
        <f t="shared" ref="J14:J20" si="4">IFERROR(I14/E14," ")</f>
        <v>1.0047114414482741</v>
      </c>
      <c r="K14" s="90">
        <f t="shared" ref="K14:K20" si="5">+I14-E14</f>
        <v>4100</v>
      </c>
      <c r="L14" s="132">
        <f t="shared" ref="L14:L20" si="6">IFERROR(I14/G14," ")</f>
        <v>0.99979645511720983</v>
      </c>
      <c r="M14" s="422">
        <f t="shared" ref="M14:M20" si="7">+I14-G14</f>
        <v>-178</v>
      </c>
    </row>
    <row r="15" spans="1:16" x14ac:dyDescent="0.25">
      <c r="A15" s="6">
        <v>522</v>
      </c>
      <c r="B15" s="421"/>
      <c r="C15" s="416" t="s">
        <v>92</v>
      </c>
      <c r="D15" s="90"/>
      <c r="E15" s="90">
        <v>181387</v>
      </c>
      <c r="F15" s="90"/>
      <c r="G15" s="91">
        <v>151146</v>
      </c>
      <c r="H15" s="90"/>
      <c r="I15" s="90">
        <v>176607</v>
      </c>
      <c r="J15" s="132">
        <f t="shared" si="4"/>
        <v>0.9736475050582456</v>
      </c>
      <c r="K15" s="90">
        <f t="shared" si="5"/>
        <v>-4780</v>
      </c>
      <c r="L15" s="132">
        <f t="shared" si="6"/>
        <v>1.1684530189353342</v>
      </c>
      <c r="M15" s="422">
        <f t="shared" si="7"/>
        <v>25461</v>
      </c>
    </row>
    <row r="16" spans="1:16" x14ac:dyDescent="0.25">
      <c r="A16" s="6">
        <v>5231</v>
      </c>
      <c r="B16" s="421"/>
      <c r="C16" s="553" t="s">
        <v>296</v>
      </c>
      <c r="D16" s="90"/>
      <c r="E16" s="91">
        <v>163821</v>
      </c>
      <c r="F16" s="91"/>
      <c r="G16" s="91">
        <v>172352</v>
      </c>
      <c r="H16" s="90"/>
      <c r="I16" s="90">
        <v>185017</v>
      </c>
      <c r="J16" s="132">
        <f t="shared" si="4"/>
        <v>1.1293851215656112</v>
      </c>
      <c r="K16" s="90">
        <f t="shared" si="5"/>
        <v>21196</v>
      </c>
      <c r="L16" s="132">
        <f t="shared" si="6"/>
        <v>1.0734833364277758</v>
      </c>
      <c r="M16" s="422">
        <f t="shared" si="7"/>
        <v>12665</v>
      </c>
    </row>
    <row r="17" spans="1:16" x14ac:dyDescent="0.25">
      <c r="A17" s="6">
        <v>5232</v>
      </c>
      <c r="B17" s="421"/>
      <c r="C17" s="416" t="s">
        <v>94</v>
      </c>
      <c r="D17" s="90"/>
      <c r="E17" s="91">
        <v>111925</v>
      </c>
      <c r="F17" s="91"/>
      <c r="G17" s="91">
        <v>105500</v>
      </c>
      <c r="H17" s="90"/>
      <c r="I17" s="90">
        <v>106261</v>
      </c>
      <c r="J17" s="132">
        <f t="shared" si="4"/>
        <v>0.94939468394013848</v>
      </c>
      <c r="K17" s="90">
        <f t="shared" si="5"/>
        <v>-5664</v>
      </c>
      <c r="L17" s="132">
        <f t="shared" si="6"/>
        <v>1.0072132701421801</v>
      </c>
      <c r="M17" s="422">
        <f t="shared" si="7"/>
        <v>761</v>
      </c>
    </row>
    <row r="18" spans="1:16" x14ac:dyDescent="0.25">
      <c r="A18" s="6">
        <v>524</v>
      </c>
      <c r="B18" s="421"/>
      <c r="C18" s="416" t="s">
        <v>95</v>
      </c>
      <c r="D18" s="90"/>
      <c r="E18" s="90">
        <v>110423</v>
      </c>
      <c r="F18" s="90"/>
      <c r="G18" s="91">
        <v>114126</v>
      </c>
      <c r="H18" s="90"/>
      <c r="I18" s="90">
        <v>118317</v>
      </c>
      <c r="J18" s="132">
        <f t="shared" si="4"/>
        <v>1.0714887297030511</v>
      </c>
      <c r="K18" s="90">
        <f t="shared" si="5"/>
        <v>7894</v>
      </c>
      <c r="L18" s="132">
        <f t="shared" si="6"/>
        <v>1.0367225697912834</v>
      </c>
      <c r="M18" s="422">
        <f t="shared" si="7"/>
        <v>4191</v>
      </c>
    </row>
    <row r="19" spans="1:16" x14ac:dyDescent="0.25">
      <c r="A19" s="6">
        <v>525</v>
      </c>
      <c r="B19" s="421"/>
      <c r="C19" s="416" t="s">
        <v>114</v>
      </c>
      <c r="D19" s="90"/>
      <c r="E19" s="90">
        <v>11011</v>
      </c>
      <c r="F19" s="90"/>
      <c r="G19" s="91">
        <v>10800</v>
      </c>
      <c r="H19" s="90"/>
      <c r="I19" s="90">
        <v>10943</v>
      </c>
      <c r="J19" s="132">
        <f t="shared" si="4"/>
        <v>0.99382435746072106</v>
      </c>
      <c r="K19" s="90">
        <f t="shared" si="5"/>
        <v>-68</v>
      </c>
      <c r="L19" s="132">
        <f t="shared" si="6"/>
        <v>1.0132407407407407</v>
      </c>
      <c r="M19" s="422">
        <f t="shared" si="7"/>
        <v>143</v>
      </c>
    </row>
    <row r="20" spans="1:16" x14ac:dyDescent="0.25">
      <c r="A20" s="6">
        <v>526</v>
      </c>
      <c r="B20" s="421"/>
      <c r="C20" s="416" t="s">
        <v>96</v>
      </c>
      <c r="D20" s="90"/>
      <c r="E20" s="91">
        <v>496564</v>
      </c>
      <c r="F20" s="91"/>
      <c r="G20" s="91">
        <v>839836</v>
      </c>
      <c r="H20" s="90"/>
      <c r="I20" s="91">
        <v>382500</v>
      </c>
      <c r="J20" s="132">
        <f t="shared" si="4"/>
        <v>0.77029345663398874</v>
      </c>
      <c r="K20" s="90">
        <f t="shared" si="5"/>
        <v>-114064</v>
      </c>
      <c r="L20" s="132">
        <f t="shared" si="6"/>
        <v>0.45544606327902115</v>
      </c>
      <c r="M20" s="422">
        <f t="shared" si="7"/>
        <v>-457336</v>
      </c>
    </row>
    <row r="21" spans="1:16" x14ac:dyDescent="0.25">
      <c r="A21" s="6">
        <v>53</v>
      </c>
      <c r="B21" s="421" t="s">
        <v>7</v>
      </c>
      <c r="C21" s="416" t="s">
        <v>23</v>
      </c>
      <c r="D21" s="3">
        <v>295504</v>
      </c>
      <c r="E21" s="3"/>
      <c r="F21" s="3">
        <v>291377</v>
      </c>
      <c r="G21" s="3"/>
      <c r="H21" s="3">
        <v>294667</v>
      </c>
      <c r="I21" s="3"/>
      <c r="J21" s="132">
        <f t="shared" ref="J21:J29" si="8">IFERROR(H21/D21," ")</f>
        <v>0.99716755103145815</v>
      </c>
      <c r="K21" s="3">
        <f t="shared" ref="K21:K29" si="9">+H21-D21</f>
        <v>-837</v>
      </c>
      <c r="L21" s="132">
        <f t="shared" ref="L21:L29" si="10">IFERROR(H21/F21," ")</f>
        <v>1.0112912137883223</v>
      </c>
      <c r="M21" s="422">
        <f t="shared" ref="M21:M29" si="11">+H21-F21</f>
        <v>3290</v>
      </c>
      <c r="N21" s="610"/>
    </row>
    <row r="22" spans="1:16" ht="16.5" thickBot="1" x14ac:dyDescent="0.3">
      <c r="A22" s="6">
        <v>812</v>
      </c>
      <c r="B22" s="429" t="s">
        <v>37</v>
      </c>
      <c r="C22" s="430" t="s">
        <v>24</v>
      </c>
      <c r="D22" s="431">
        <v>21928</v>
      </c>
      <c r="E22" s="328"/>
      <c r="F22" s="328">
        <v>5000</v>
      </c>
      <c r="G22" s="328"/>
      <c r="H22" s="431">
        <v>90103</v>
      </c>
      <c r="I22" s="328"/>
      <c r="J22" s="330">
        <f t="shared" si="8"/>
        <v>4.1090386720175118</v>
      </c>
      <c r="K22" s="431">
        <f t="shared" si="9"/>
        <v>68175</v>
      </c>
      <c r="L22" s="330">
        <f t="shared" si="10"/>
        <v>18.020600000000002</v>
      </c>
      <c r="M22" s="432">
        <f t="shared" si="11"/>
        <v>85103</v>
      </c>
      <c r="P22" s="652"/>
    </row>
    <row r="23" spans="1:16" s="290" customFormat="1" ht="16.5" thickBot="1" x14ac:dyDescent="0.3">
      <c r="B23" s="435" t="s">
        <v>5</v>
      </c>
      <c r="C23" s="436" t="s">
        <v>25</v>
      </c>
      <c r="D23" s="437">
        <v>3843578</v>
      </c>
      <c r="E23" s="437"/>
      <c r="F23" s="437">
        <v>4633874</v>
      </c>
      <c r="G23" s="437"/>
      <c r="H23" s="437">
        <v>4788758</v>
      </c>
      <c r="I23" s="437"/>
      <c r="J23" s="332">
        <f t="shared" si="8"/>
        <v>1.2459114918443179</v>
      </c>
      <c r="K23" s="437">
        <f t="shared" si="9"/>
        <v>945180</v>
      </c>
      <c r="L23" s="332">
        <f t="shared" si="10"/>
        <v>1.0334243011355078</v>
      </c>
      <c r="M23" s="438">
        <f t="shared" si="11"/>
        <v>154884</v>
      </c>
    </row>
    <row r="24" spans="1:16" x14ac:dyDescent="0.25">
      <c r="B24" s="426" t="s">
        <v>26</v>
      </c>
      <c r="C24" s="427" t="s">
        <v>27</v>
      </c>
      <c r="D24" s="433">
        <v>2526278</v>
      </c>
      <c r="E24" s="433"/>
      <c r="F24" s="433">
        <v>2765205</v>
      </c>
      <c r="G24" s="433"/>
      <c r="H24" s="433">
        <v>2760771</v>
      </c>
      <c r="I24" s="433"/>
      <c r="J24" s="131">
        <f t="shared" si="8"/>
        <v>1.0928215342887837</v>
      </c>
      <c r="K24" s="433">
        <f t="shared" si="9"/>
        <v>234493</v>
      </c>
      <c r="L24" s="131">
        <f t="shared" si="10"/>
        <v>0.99839650224847709</v>
      </c>
      <c r="M24" s="434">
        <f t="shared" si="11"/>
        <v>-4434</v>
      </c>
      <c r="N24" s="610"/>
    </row>
    <row r="25" spans="1:16" x14ac:dyDescent="0.25">
      <c r="B25" s="421" t="s">
        <v>28</v>
      </c>
      <c r="C25" s="416" t="s">
        <v>29</v>
      </c>
      <c r="D25" s="3">
        <v>217157</v>
      </c>
      <c r="E25" s="3"/>
      <c r="F25" s="3">
        <v>222428</v>
      </c>
      <c r="G25" s="3"/>
      <c r="H25" s="3">
        <v>211473</v>
      </c>
      <c r="I25" s="3"/>
      <c r="J25" s="132">
        <f t="shared" si="8"/>
        <v>0.97382538900426885</v>
      </c>
      <c r="K25" s="3">
        <f t="shared" si="9"/>
        <v>-5684</v>
      </c>
      <c r="L25" s="132">
        <f t="shared" si="10"/>
        <v>0.95074810725268399</v>
      </c>
      <c r="M25" s="424">
        <f t="shared" si="11"/>
        <v>-10955</v>
      </c>
      <c r="N25" s="610"/>
    </row>
    <row r="26" spans="1:16" ht="16.5" thickBot="1" x14ac:dyDescent="0.3">
      <c r="B26" s="439" t="s">
        <v>30</v>
      </c>
      <c r="C26" s="430" t="s">
        <v>31</v>
      </c>
      <c r="D26" s="328">
        <v>438704</v>
      </c>
      <c r="E26" s="328"/>
      <c r="F26" s="328">
        <v>400193</v>
      </c>
      <c r="G26" s="328"/>
      <c r="H26" s="328">
        <v>386682</v>
      </c>
      <c r="I26" s="328"/>
      <c r="J26" s="330">
        <f t="shared" si="8"/>
        <v>0.88141890659761479</v>
      </c>
      <c r="K26" s="328">
        <f t="shared" si="9"/>
        <v>-52022</v>
      </c>
      <c r="L26" s="330">
        <f t="shared" si="10"/>
        <v>0.9662387897839293</v>
      </c>
      <c r="M26" s="440">
        <f t="shared" si="11"/>
        <v>-13511</v>
      </c>
      <c r="N26" s="610"/>
    </row>
    <row r="27" spans="1:16" s="290" customFormat="1" ht="32.25" thickBot="1" x14ac:dyDescent="0.3">
      <c r="B27" s="445" t="s">
        <v>8</v>
      </c>
      <c r="C27" s="436" t="s">
        <v>233</v>
      </c>
      <c r="D27" s="293">
        <v>3182139</v>
      </c>
      <c r="E27" s="293"/>
      <c r="F27" s="293">
        <v>3387826</v>
      </c>
      <c r="G27" s="293"/>
      <c r="H27" s="293">
        <v>3358926</v>
      </c>
      <c r="I27" s="293"/>
      <c r="J27" s="332">
        <f t="shared" si="8"/>
        <v>1.0555560269365982</v>
      </c>
      <c r="K27" s="293">
        <f t="shared" si="9"/>
        <v>176787</v>
      </c>
      <c r="L27" s="332">
        <f t="shared" si="10"/>
        <v>0.99146945563319955</v>
      </c>
      <c r="M27" s="438">
        <f t="shared" si="11"/>
        <v>-28900</v>
      </c>
    </row>
    <row r="28" spans="1:16" s="290" customFormat="1" x14ac:dyDescent="0.25">
      <c r="B28" s="441" t="s">
        <v>9</v>
      </c>
      <c r="C28" s="442" t="s">
        <v>32</v>
      </c>
      <c r="D28" s="443">
        <v>374418</v>
      </c>
      <c r="E28" s="443"/>
      <c r="F28" s="443">
        <v>380000</v>
      </c>
      <c r="G28" s="443"/>
      <c r="H28" s="443">
        <v>357437</v>
      </c>
      <c r="I28" s="443"/>
      <c r="J28" s="329">
        <f t="shared" si="8"/>
        <v>0.95464694539258266</v>
      </c>
      <c r="K28" s="443">
        <f t="shared" si="9"/>
        <v>-16981</v>
      </c>
      <c r="L28" s="329">
        <f t="shared" si="10"/>
        <v>0.94062368421052633</v>
      </c>
      <c r="M28" s="444">
        <f t="shared" si="11"/>
        <v>-22563</v>
      </c>
      <c r="N28" s="611"/>
    </row>
    <row r="29" spans="1:16" s="290" customFormat="1" x14ac:dyDescent="0.25">
      <c r="B29" s="425" t="s">
        <v>10</v>
      </c>
      <c r="C29" s="417" t="s">
        <v>33</v>
      </c>
      <c r="D29" s="291">
        <v>391038</v>
      </c>
      <c r="E29" s="291"/>
      <c r="F29" s="291">
        <v>353782</v>
      </c>
      <c r="G29" s="291"/>
      <c r="H29" s="291">
        <v>451015</v>
      </c>
      <c r="I29" s="291"/>
      <c r="J29" s="418">
        <f t="shared" si="8"/>
        <v>1.1533789554979312</v>
      </c>
      <c r="K29" s="291">
        <f t="shared" si="9"/>
        <v>59977</v>
      </c>
      <c r="L29" s="418">
        <f t="shared" si="10"/>
        <v>1.274838742502445</v>
      </c>
      <c r="M29" s="423">
        <f t="shared" si="11"/>
        <v>97233</v>
      </c>
      <c r="N29" s="611"/>
    </row>
    <row r="30" spans="1:16" x14ac:dyDescent="0.25">
      <c r="B30" s="425"/>
      <c r="C30" s="419" t="s">
        <v>97</v>
      </c>
      <c r="D30" s="3"/>
      <c r="E30" s="3">
        <v>102921</v>
      </c>
      <c r="F30" s="3"/>
      <c r="G30" s="3">
        <v>107920</v>
      </c>
      <c r="H30" s="3"/>
      <c r="I30" s="3">
        <v>90843</v>
      </c>
      <c r="J30" s="132">
        <f t="shared" ref="J30:J32" si="12">IFERROR(I30/E30," ")</f>
        <v>0.88264785612265717</v>
      </c>
      <c r="K30" s="3">
        <f t="shared" ref="K30:K32" si="13">+I30-E30</f>
        <v>-12078</v>
      </c>
      <c r="L30" s="132">
        <f t="shared" ref="L30:L32" si="14">IFERROR(I30/G30," ")</f>
        <v>0.84176241660489248</v>
      </c>
      <c r="M30" s="422">
        <f t="shared" ref="M30:M32" si="15">+I30-G30</f>
        <v>-17077</v>
      </c>
    </row>
    <row r="31" spans="1:16" x14ac:dyDescent="0.25">
      <c r="B31" s="425"/>
      <c r="C31" s="419" t="s">
        <v>100</v>
      </c>
      <c r="D31" s="3"/>
      <c r="E31" s="3">
        <v>146111</v>
      </c>
      <c r="F31" s="3"/>
      <c r="G31" s="3">
        <v>147000</v>
      </c>
      <c r="H31" s="3"/>
      <c r="I31" s="3">
        <v>146950</v>
      </c>
      <c r="J31" s="132">
        <f t="shared" si="12"/>
        <v>1.0057422096898934</v>
      </c>
      <c r="K31" s="3">
        <f t="shared" si="13"/>
        <v>839</v>
      </c>
      <c r="L31" s="132">
        <f t="shared" si="14"/>
        <v>0.99965986394557826</v>
      </c>
      <c r="M31" s="422">
        <f t="shared" si="15"/>
        <v>-50</v>
      </c>
    </row>
    <row r="32" spans="1:16" ht="16.5" thickBot="1" x14ac:dyDescent="0.3">
      <c r="B32" s="425"/>
      <c r="C32" s="544" t="s">
        <v>253</v>
      </c>
      <c r="D32" s="419"/>
      <c r="E32" s="328">
        <v>3699</v>
      </c>
      <c r="F32" s="420"/>
      <c r="G32" s="3">
        <v>0</v>
      </c>
      <c r="H32" s="420"/>
      <c r="I32" s="3">
        <v>49290</v>
      </c>
      <c r="J32" s="132">
        <f t="shared" si="12"/>
        <v>13.325223033252231</v>
      </c>
      <c r="K32" s="420">
        <f t="shared" si="13"/>
        <v>45591</v>
      </c>
      <c r="L32" s="132" t="str">
        <f t="shared" si="14"/>
        <v xml:space="preserve"> </v>
      </c>
      <c r="M32" s="422">
        <f t="shared" si="15"/>
        <v>49290</v>
      </c>
    </row>
    <row r="33" spans="2:13" s="290" customFormat="1" ht="16.5" thickBot="1" x14ac:dyDescent="0.3">
      <c r="B33" s="445"/>
      <c r="C33" s="436" t="s">
        <v>107</v>
      </c>
      <c r="D33" s="293">
        <v>7791173</v>
      </c>
      <c r="E33" s="293"/>
      <c r="F33" s="293">
        <v>8755482</v>
      </c>
      <c r="G33" s="293"/>
      <c r="H33" s="293">
        <v>8956136</v>
      </c>
      <c r="I33" s="293"/>
      <c r="J33" s="332">
        <f t="shared" ref="J33:J36" si="16">IFERROR(H33/D33," ")</f>
        <v>1.1495234414638207</v>
      </c>
      <c r="K33" s="293">
        <f t="shared" ref="K33:K36" si="17">+H33-D33</f>
        <v>1164963</v>
      </c>
      <c r="L33" s="332">
        <f t="shared" ref="L33:L36" si="18">IFERROR(H33/F33," ")</f>
        <v>1.0229175275558786</v>
      </c>
      <c r="M33" s="438">
        <f t="shared" ref="M33:M36" si="19">+H33-F33</f>
        <v>200654</v>
      </c>
    </row>
    <row r="34" spans="2:13" s="290" customFormat="1" ht="16.5" thickBot="1" x14ac:dyDescent="0.3">
      <c r="B34" s="446" t="s">
        <v>34</v>
      </c>
      <c r="C34" s="447" t="s">
        <v>12</v>
      </c>
      <c r="D34" s="448">
        <v>1041</v>
      </c>
      <c r="E34" s="448"/>
      <c r="F34" s="448">
        <v>0</v>
      </c>
      <c r="G34" s="448"/>
      <c r="H34" s="448">
        <v>2111</v>
      </c>
      <c r="I34" s="448"/>
      <c r="J34" s="449">
        <f t="shared" si="16"/>
        <v>2.0278578290105669</v>
      </c>
      <c r="K34" s="448">
        <f t="shared" si="17"/>
        <v>1070</v>
      </c>
      <c r="L34" s="449" t="str">
        <f t="shared" si="18"/>
        <v xml:space="preserve"> </v>
      </c>
      <c r="M34" s="450">
        <f t="shared" si="19"/>
        <v>2111</v>
      </c>
    </row>
    <row r="35" spans="2:13" s="290" customFormat="1" ht="16.5" thickBot="1" x14ac:dyDescent="0.3">
      <c r="B35" s="445"/>
      <c r="C35" s="454" t="s">
        <v>104</v>
      </c>
      <c r="D35" s="293">
        <v>7792214</v>
      </c>
      <c r="E35" s="293"/>
      <c r="F35" s="293">
        <v>8755482</v>
      </c>
      <c r="G35" s="293"/>
      <c r="H35" s="293">
        <v>8958247</v>
      </c>
      <c r="I35" s="293"/>
      <c r="J35" s="332">
        <f t="shared" si="16"/>
        <v>1.1496407824528434</v>
      </c>
      <c r="K35" s="293">
        <f t="shared" si="17"/>
        <v>1166033</v>
      </c>
      <c r="L35" s="332">
        <f t="shared" si="18"/>
        <v>1.0231586336423284</v>
      </c>
      <c r="M35" s="438">
        <f t="shared" si="19"/>
        <v>202765</v>
      </c>
    </row>
    <row r="36" spans="2:13" s="290" customFormat="1" ht="16.5" thickBot="1" x14ac:dyDescent="0.3">
      <c r="B36" s="451"/>
      <c r="C36" s="452" t="s">
        <v>35</v>
      </c>
      <c r="D36" s="292">
        <v>7792214</v>
      </c>
      <c r="E36" s="292"/>
      <c r="F36" s="293">
        <v>8755482</v>
      </c>
      <c r="G36" s="292"/>
      <c r="H36" s="292">
        <v>8958247</v>
      </c>
      <c r="I36" s="292"/>
      <c r="J36" s="331">
        <f t="shared" si="16"/>
        <v>1.1496407824528434</v>
      </c>
      <c r="K36" s="292">
        <f t="shared" si="17"/>
        <v>1166033</v>
      </c>
      <c r="L36" s="331">
        <f t="shared" si="18"/>
        <v>1.0231586336423284</v>
      </c>
      <c r="M36" s="453">
        <f t="shared" si="19"/>
        <v>202765</v>
      </c>
    </row>
    <row r="37" spans="2:13" x14ac:dyDescent="0.2">
      <c r="B37" s="55"/>
      <c r="C37" s="7"/>
      <c r="D37" s="7"/>
      <c r="E37" s="7"/>
      <c r="H37" s="7"/>
      <c r="I37" s="6"/>
    </row>
    <row r="38" spans="2:13" s="57" customFormat="1" ht="15" x14ac:dyDescent="0.25">
      <c r="B38" s="54"/>
      <c r="C38" s="54"/>
      <c r="D38" s="54"/>
      <c r="E38" s="54"/>
      <c r="F38" s="56"/>
      <c r="G38" s="56"/>
      <c r="H38" s="56"/>
      <c r="I38" s="56"/>
    </row>
    <row r="39" spans="2:13" x14ac:dyDescent="0.25">
      <c r="B39" s="54"/>
      <c r="C39" s="13"/>
      <c r="D39" s="13"/>
      <c r="E39" s="13"/>
      <c r="H39" s="333"/>
    </row>
    <row r="40" spans="2:13" x14ac:dyDescent="0.25">
      <c r="C40" s="14"/>
      <c r="D40" s="14"/>
      <c r="E40" s="14"/>
    </row>
    <row r="41" spans="2:13" x14ac:dyDescent="0.25">
      <c r="C41" s="14"/>
      <c r="D41" s="14"/>
      <c r="E41" s="14"/>
    </row>
    <row r="42" spans="2:13" x14ac:dyDescent="0.25">
      <c r="C42" s="14"/>
      <c r="D42" s="14"/>
      <c r="E42" s="14"/>
    </row>
    <row r="43" spans="2:13" x14ac:dyDescent="0.25">
      <c r="C43" s="14"/>
      <c r="D43" s="14"/>
      <c r="E43" s="14"/>
    </row>
    <row r="44" spans="2:13" x14ac:dyDescent="0.25">
      <c r="C44" s="14"/>
      <c r="D44" s="14"/>
      <c r="E44" s="14"/>
    </row>
    <row r="45" spans="2:13" x14ac:dyDescent="0.25">
      <c r="C45" s="15"/>
      <c r="D45" s="15"/>
      <c r="E45" s="15"/>
    </row>
    <row r="46" spans="2:13" x14ac:dyDescent="0.25">
      <c r="C46" s="16"/>
      <c r="D46" s="16"/>
      <c r="E46" s="16"/>
    </row>
    <row r="47" spans="2:13" x14ac:dyDescent="0.25">
      <c r="C47" s="17"/>
      <c r="D47" s="17"/>
      <c r="E47" s="17"/>
    </row>
    <row r="48" spans="2:13" x14ac:dyDescent="0.25">
      <c r="C48" s="18"/>
      <c r="D48" s="18"/>
      <c r="E48" s="18"/>
    </row>
    <row r="49" spans="3:5" x14ac:dyDescent="0.25">
      <c r="C49" s="14"/>
      <c r="D49" s="14"/>
      <c r="E49" s="14"/>
    </row>
  </sheetData>
  <mergeCells count="5">
    <mergeCell ref="B3:M3"/>
    <mergeCell ref="D6:E6"/>
    <mergeCell ref="F6:G6"/>
    <mergeCell ref="H6:I6"/>
    <mergeCell ref="B4:M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>
    <oddHeader>&amp;L&amp;10VASIVÍZ ZRt.&amp;R&amp;10 2023. április 13.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38"/>
  <sheetViews>
    <sheetView topLeftCell="A7" zoomScale="90" zoomScaleNormal="90" workbookViewId="0">
      <selection activeCell="C28" sqref="C28"/>
    </sheetView>
  </sheetViews>
  <sheetFormatPr defaultColWidth="7" defaultRowHeight="15.75" x14ac:dyDescent="0.25"/>
  <cols>
    <col min="1" max="1" width="40.625" style="37" customWidth="1"/>
    <col min="2" max="2" width="10.625" style="87" customWidth="1"/>
    <col min="3" max="3" width="14.5" style="87" customWidth="1"/>
    <col min="4" max="4" width="11.75" style="11" customWidth="1"/>
    <col min="5" max="5" width="13.875" style="11" customWidth="1"/>
    <col min="6" max="7" width="10.375" style="84" customWidth="1"/>
    <col min="8" max="9" width="10.375" style="11" customWidth="1"/>
    <col min="10" max="10" width="14.625" style="11" customWidth="1"/>
    <col min="11" max="13" width="6.875" style="11" customWidth="1"/>
    <col min="14" max="16384" width="7" style="11"/>
  </cols>
  <sheetData>
    <row r="3" spans="1:9" s="49" customFormat="1" ht="18.75" x14ac:dyDescent="0.3">
      <c r="A3" s="694" t="s">
        <v>143</v>
      </c>
      <c r="B3" s="694"/>
      <c r="C3" s="694"/>
      <c r="D3" s="694"/>
      <c r="E3" s="694"/>
      <c r="F3" s="694"/>
      <c r="G3" s="694"/>
      <c r="H3" s="694"/>
      <c r="I3" s="694"/>
    </row>
    <row r="4" spans="1:9" s="49" customFormat="1" ht="21" customHeight="1" x14ac:dyDescent="0.3">
      <c r="A4" s="694" t="s">
        <v>313</v>
      </c>
      <c r="B4" s="694"/>
      <c r="C4" s="694"/>
      <c r="D4" s="694"/>
      <c r="E4" s="694"/>
      <c r="F4" s="694"/>
      <c r="G4" s="694"/>
      <c r="H4" s="694"/>
      <c r="I4" s="694"/>
    </row>
    <row r="5" spans="1:9" ht="15" customHeight="1" x14ac:dyDescent="0.25">
      <c r="A5" s="82"/>
      <c r="B5" s="83"/>
      <c r="C5" s="83"/>
    </row>
    <row r="6" spans="1:9" ht="15" customHeight="1" thickBot="1" x14ac:dyDescent="0.3">
      <c r="A6" s="82"/>
      <c r="B6" s="83"/>
      <c r="C6" s="83"/>
      <c r="H6" s="84"/>
    </row>
    <row r="7" spans="1:9" ht="60" customHeight="1" thickBot="1" x14ac:dyDescent="0.3">
      <c r="A7" s="455" t="s">
        <v>0</v>
      </c>
      <c r="B7" s="349" t="s">
        <v>123</v>
      </c>
      <c r="C7" s="349" t="s">
        <v>316</v>
      </c>
      <c r="D7" s="349" t="s">
        <v>317</v>
      </c>
      <c r="E7" s="349" t="s">
        <v>318</v>
      </c>
      <c r="F7" s="349" t="s">
        <v>305</v>
      </c>
      <c r="G7" s="349" t="s">
        <v>306</v>
      </c>
      <c r="H7" s="349" t="s">
        <v>307</v>
      </c>
      <c r="I7" s="456" t="s">
        <v>308</v>
      </c>
    </row>
    <row r="8" spans="1:9" s="48" customFormat="1" ht="19.5" customHeight="1" x14ac:dyDescent="0.25">
      <c r="A8" s="105" t="s">
        <v>55</v>
      </c>
      <c r="B8" s="41" t="s">
        <v>47</v>
      </c>
      <c r="C8" s="27">
        <v>124792</v>
      </c>
      <c r="D8" s="27">
        <v>131772</v>
      </c>
      <c r="E8" s="27">
        <v>195755</v>
      </c>
      <c r="F8" s="127">
        <f>IFERROR(E8/C8," ")</f>
        <v>1.5686502339893582</v>
      </c>
      <c r="G8" s="27">
        <f>+E8-C8</f>
        <v>70963</v>
      </c>
      <c r="H8" s="127">
        <f>IFERROR(E8/D8," ")</f>
        <v>1.4855583887320523</v>
      </c>
      <c r="I8" s="383">
        <f>E8-D8</f>
        <v>63983</v>
      </c>
    </row>
    <row r="9" spans="1:9" x14ac:dyDescent="0.25">
      <c r="A9" s="40" t="s">
        <v>56</v>
      </c>
      <c r="B9" s="41" t="s">
        <v>47</v>
      </c>
      <c r="C9" s="27">
        <v>12425</v>
      </c>
      <c r="D9" s="27">
        <v>6635</v>
      </c>
      <c r="E9" s="27">
        <v>14850</v>
      </c>
      <c r="F9" s="127">
        <f t="shared" ref="F9:F23" si="0">IFERROR(E9/C9," ")</f>
        <v>1.1951710261569417</v>
      </c>
      <c r="G9" s="27">
        <f t="shared" ref="G9:G23" si="1">+E9-C9</f>
        <v>2425</v>
      </c>
      <c r="H9" s="127">
        <f t="shared" ref="H9:H23" si="2">IFERROR(E9/D9," ")</f>
        <v>2.2381311228334591</v>
      </c>
      <c r="I9" s="383">
        <f t="shared" ref="I9:I23" si="3">E9-D9</f>
        <v>8215</v>
      </c>
    </row>
    <row r="10" spans="1:9" x14ac:dyDescent="0.25">
      <c r="A10" s="40" t="s">
        <v>57</v>
      </c>
      <c r="B10" s="41" t="s">
        <v>47</v>
      </c>
      <c r="C10" s="27">
        <v>111406</v>
      </c>
      <c r="D10" s="27">
        <v>118907</v>
      </c>
      <c r="E10" s="27">
        <v>174064</v>
      </c>
      <c r="F10" s="127">
        <f t="shared" si="0"/>
        <v>1.562429312604348</v>
      </c>
      <c r="G10" s="27">
        <f t="shared" si="1"/>
        <v>62658</v>
      </c>
      <c r="H10" s="127">
        <f t="shared" si="2"/>
        <v>1.4638667193689185</v>
      </c>
      <c r="I10" s="383">
        <f t="shared" si="3"/>
        <v>55157</v>
      </c>
    </row>
    <row r="11" spans="1:9" x14ac:dyDescent="0.25">
      <c r="A11" s="40" t="s">
        <v>58</v>
      </c>
      <c r="B11" s="41" t="s">
        <v>47</v>
      </c>
      <c r="C11" s="27">
        <v>961</v>
      </c>
      <c r="D11" s="27">
        <v>6230</v>
      </c>
      <c r="E11" s="27">
        <v>6841</v>
      </c>
      <c r="F11" s="127">
        <f t="shared" si="0"/>
        <v>7.1186264308012488</v>
      </c>
      <c r="G11" s="27">
        <f t="shared" si="1"/>
        <v>5880</v>
      </c>
      <c r="H11" s="127">
        <f t="shared" si="2"/>
        <v>1.0980738362760836</v>
      </c>
      <c r="I11" s="383">
        <f t="shared" si="3"/>
        <v>611</v>
      </c>
    </row>
    <row r="12" spans="1:9" x14ac:dyDescent="0.25">
      <c r="A12" s="40" t="s">
        <v>59</v>
      </c>
      <c r="B12" s="41" t="s">
        <v>47</v>
      </c>
      <c r="C12" s="27">
        <v>46</v>
      </c>
      <c r="D12" s="27">
        <v>0</v>
      </c>
      <c r="E12" s="27">
        <v>96</v>
      </c>
      <c r="F12" s="127">
        <f t="shared" si="0"/>
        <v>2.0869565217391304</v>
      </c>
      <c r="G12" s="27">
        <f t="shared" si="1"/>
        <v>50</v>
      </c>
      <c r="H12" s="127" t="str">
        <f t="shared" si="2"/>
        <v xml:space="preserve"> </v>
      </c>
      <c r="I12" s="383">
        <f t="shared" si="3"/>
        <v>96</v>
      </c>
    </row>
    <row r="13" spans="1:9" x14ac:dyDescent="0.25">
      <c r="A13" s="40" t="s">
        <v>60</v>
      </c>
      <c r="B13" s="41" t="s">
        <v>47</v>
      </c>
      <c r="C13" s="27">
        <v>202825</v>
      </c>
      <c r="D13" s="27">
        <v>181381</v>
      </c>
      <c r="E13" s="27">
        <v>548945</v>
      </c>
      <c r="F13" s="127">
        <f t="shared" si="0"/>
        <v>2.7064957475656355</v>
      </c>
      <c r="G13" s="27">
        <f t="shared" si="1"/>
        <v>346120</v>
      </c>
      <c r="H13" s="127">
        <f t="shared" si="2"/>
        <v>3.0264746583159208</v>
      </c>
      <c r="I13" s="383">
        <f t="shared" si="3"/>
        <v>367564</v>
      </c>
    </row>
    <row r="14" spans="1:9" x14ac:dyDescent="0.25">
      <c r="A14" s="40" t="s">
        <v>61</v>
      </c>
      <c r="B14" s="41" t="s">
        <v>47</v>
      </c>
      <c r="C14" s="27">
        <v>302992</v>
      </c>
      <c r="D14" s="27">
        <v>316154</v>
      </c>
      <c r="E14" s="27">
        <v>285721</v>
      </c>
      <c r="F14" s="127">
        <f t="shared" si="0"/>
        <v>0.94299849500976929</v>
      </c>
      <c r="G14" s="27">
        <f t="shared" si="1"/>
        <v>-17271</v>
      </c>
      <c r="H14" s="127">
        <f t="shared" si="2"/>
        <v>0.90373994951827274</v>
      </c>
      <c r="I14" s="383">
        <f t="shared" si="3"/>
        <v>-30433</v>
      </c>
    </row>
    <row r="15" spans="1:9" x14ac:dyDescent="0.25">
      <c r="A15" s="40" t="s">
        <v>254</v>
      </c>
      <c r="B15" s="41" t="s">
        <v>47</v>
      </c>
      <c r="C15" s="27">
        <v>88208</v>
      </c>
      <c r="D15" s="27">
        <v>88000</v>
      </c>
      <c r="E15" s="27">
        <v>88875</v>
      </c>
      <c r="F15" s="127">
        <f t="shared" si="0"/>
        <v>1.0075616724106657</v>
      </c>
      <c r="G15" s="27">
        <f t="shared" si="1"/>
        <v>667</v>
      </c>
      <c r="H15" s="127">
        <f t="shared" si="2"/>
        <v>1.0099431818181819</v>
      </c>
      <c r="I15" s="383">
        <f t="shared" si="3"/>
        <v>875</v>
      </c>
    </row>
    <row r="16" spans="1:9" x14ac:dyDescent="0.25">
      <c r="A16" s="40" t="s">
        <v>242</v>
      </c>
      <c r="B16" s="41" t="s">
        <v>47</v>
      </c>
      <c r="C16" s="27">
        <v>17175</v>
      </c>
      <c r="D16" s="27"/>
      <c r="E16" s="27">
        <v>14846</v>
      </c>
      <c r="F16" s="127">
        <f t="shared" si="0"/>
        <v>0.86439592430858803</v>
      </c>
      <c r="G16" s="27">
        <f t="shared" si="1"/>
        <v>-2329</v>
      </c>
      <c r="H16" s="127" t="str">
        <f t="shared" si="2"/>
        <v xml:space="preserve"> </v>
      </c>
      <c r="I16" s="383">
        <f t="shared" si="3"/>
        <v>14846</v>
      </c>
    </row>
    <row r="17" spans="1:10" x14ac:dyDescent="0.25">
      <c r="A17" s="40" t="s">
        <v>244</v>
      </c>
      <c r="B17" s="41" t="s">
        <v>47</v>
      </c>
      <c r="C17" s="27">
        <v>21261</v>
      </c>
      <c r="D17" s="27"/>
      <c r="E17" s="27">
        <v>26109</v>
      </c>
      <c r="F17" s="127">
        <f t="shared" si="0"/>
        <v>1.2280231409623255</v>
      </c>
      <c r="G17" s="27">
        <f t="shared" si="1"/>
        <v>4848</v>
      </c>
      <c r="H17" s="127" t="str">
        <f t="shared" si="2"/>
        <v xml:space="preserve"> </v>
      </c>
      <c r="I17" s="383">
        <f t="shared" si="3"/>
        <v>26109</v>
      </c>
    </row>
    <row r="18" spans="1:10" x14ac:dyDescent="0.25">
      <c r="A18" s="40" t="s">
        <v>245</v>
      </c>
      <c r="B18" s="41" t="s">
        <v>47</v>
      </c>
      <c r="C18" s="27">
        <v>3351</v>
      </c>
      <c r="D18" s="27"/>
      <c r="E18" s="27">
        <v>3042</v>
      </c>
      <c r="F18" s="127">
        <f t="shared" si="0"/>
        <v>0.90778871978513875</v>
      </c>
      <c r="G18" s="27">
        <f t="shared" si="1"/>
        <v>-309</v>
      </c>
      <c r="H18" s="127" t="str">
        <f t="shared" si="2"/>
        <v xml:space="preserve"> </v>
      </c>
      <c r="I18" s="383">
        <f t="shared" si="3"/>
        <v>3042</v>
      </c>
    </row>
    <row r="19" spans="1:10" x14ac:dyDescent="0.25">
      <c r="A19" s="40" t="s">
        <v>243</v>
      </c>
      <c r="B19" s="41" t="s">
        <v>47</v>
      </c>
      <c r="C19" s="27">
        <v>5831</v>
      </c>
      <c r="D19" s="27"/>
      <c r="E19" s="27">
        <v>4867</v>
      </c>
      <c r="F19" s="127">
        <f t="shared" si="0"/>
        <v>0.83467672783399072</v>
      </c>
      <c r="G19" s="27">
        <f t="shared" si="1"/>
        <v>-964</v>
      </c>
      <c r="H19" s="127" t="str">
        <f t="shared" si="2"/>
        <v xml:space="preserve"> </v>
      </c>
      <c r="I19" s="383">
        <f t="shared" si="3"/>
        <v>4867</v>
      </c>
    </row>
    <row r="20" spans="1:10" x14ac:dyDescent="0.25">
      <c r="A20" s="40" t="s">
        <v>260</v>
      </c>
      <c r="B20" s="41" t="s">
        <v>47</v>
      </c>
      <c r="C20" s="119">
        <v>1616</v>
      </c>
      <c r="D20" s="27"/>
      <c r="E20" s="27">
        <v>183</v>
      </c>
      <c r="F20" s="127">
        <f t="shared" si="0"/>
        <v>0.11324257425742575</v>
      </c>
      <c r="G20" s="27">
        <f t="shared" si="1"/>
        <v>-1433</v>
      </c>
      <c r="H20" s="127" t="str">
        <f t="shared" si="2"/>
        <v xml:space="preserve"> </v>
      </c>
      <c r="I20" s="383">
        <f t="shared" si="3"/>
        <v>183</v>
      </c>
    </row>
    <row r="21" spans="1:10" x14ac:dyDescent="0.25">
      <c r="A21" s="40" t="s">
        <v>246</v>
      </c>
      <c r="B21" s="41" t="s">
        <v>47</v>
      </c>
      <c r="C21" s="27">
        <v>38974</v>
      </c>
      <c r="D21" s="27"/>
      <c r="E21" s="27">
        <v>39828</v>
      </c>
      <c r="F21" s="127">
        <f t="shared" si="0"/>
        <v>1.0219120439267204</v>
      </c>
      <c r="G21" s="27">
        <f t="shared" si="1"/>
        <v>854</v>
      </c>
      <c r="H21" s="127" t="str">
        <f t="shared" si="2"/>
        <v xml:space="preserve"> </v>
      </c>
      <c r="I21" s="383">
        <f t="shared" si="3"/>
        <v>39828</v>
      </c>
    </row>
    <row r="22" spans="1:10" ht="16.5" thickBot="1" x14ac:dyDescent="0.3">
      <c r="A22" s="104" t="s">
        <v>62</v>
      </c>
      <c r="B22" s="103" t="s">
        <v>47</v>
      </c>
      <c r="C22" s="102">
        <v>8672</v>
      </c>
      <c r="D22" s="102">
        <v>8700</v>
      </c>
      <c r="E22" s="102">
        <v>12737</v>
      </c>
      <c r="F22" s="128">
        <f t="shared" si="0"/>
        <v>1.46875</v>
      </c>
      <c r="G22" s="102">
        <f t="shared" si="1"/>
        <v>4065</v>
      </c>
      <c r="H22" s="128">
        <f t="shared" si="2"/>
        <v>1.4640229885057472</v>
      </c>
      <c r="I22" s="384">
        <f t="shared" si="3"/>
        <v>4037</v>
      </c>
    </row>
    <row r="23" spans="1:10" s="48" customFormat="1" ht="16.5" thickBot="1" x14ac:dyDescent="0.3">
      <c r="A23" s="101" t="s">
        <v>63</v>
      </c>
      <c r="B23" s="100" t="s">
        <v>47</v>
      </c>
      <c r="C23" s="99">
        <f>SUM(C9:C15)+C22</f>
        <v>727535</v>
      </c>
      <c r="D23" s="99">
        <f>SUM(D9:D15)+D22</f>
        <v>726007</v>
      </c>
      <c r="E23" s="99">
        <f>SUM(E9:E15)+E22</f>
        <v>1132129</v>
      </c>
      <c r="F23" s="129">
        <f t="shared" si="0"/>
        <v>1.5561162005951603</v>
      </c>
      <c r="G23" s="99">
        <f t="shared" si="1"/>
        <v>404594</v>
      </c>
      <c r="H23" s="129">
        <f t="shared" si="2"/>
        <v>1.5593913006348423</v>
      </c>
      <c r="I23" s="385">
        <f t="shared" si="3"/>
        <v>406122</v>
      </c>
    </row>
    <row r="24" spans="1:10" ht="16.5" thickBot="1" x14ac:dyDescent="0.3">
      <c r="A24" s="297"/>
      <c r="B24" s="85"/>
      <c r="C24" s="85"/>
      <c r="D24" s="337"/>
      <c r="E24" s="464"/>
      <c r="F24" s="129"/>
      <c r="G24" s="464"/>
      <c r="H24" s="129"/>
      <c r="I24" s="386"/>
    </row>
    <row r="25" spans="1:10" x14ac:dyDescent="0.25">
      <c r="A25" s="275" t="s">
        <v>210</v>
      </c>
      <c r="B25" s="276"/>
      <c r="C25" s="277"/>
      <c r="D25" s="338"/>
      <c r="E25" s="276"/>
      <c r="F25" s="278" t="str">
        <f>IFERROR(E25/C25," ")</f>
        <v xml:space="preserve"> </v>
      </c>
      <c r="G25" s="276"/>
      <c r="H25" s="278" t="str">
        <f>IFERROR(E25/D25," ")</f>
        <v xml:space="preserve"> </v>
      </c>
      <c r="I25" s="387"/>
      <c r="J25" s="344"/>
    </row>
    <row r="26" spans="1:10" s="86" customFormat="1" x14ac:dyDescent="0.25">
      <c r="A26" s="40" t="s">
        <v>211</v>
      </c>
      <c r="B26" s="41" t="s">
        <v>212</v>
      </c>
      <c r="C26" s="119">
        <v>18727</v>
      </c>
      <c r="D26" s="119">
        <v>21170</v>
      </c>
      <c r="E26" s="119">
        <v>19686.276999999998</v>
      </c>
      <c r="F26" s="121">
        <f t="shared" ref="F26:F34" si="4">IFERROR(E26/C26," ")</f>
        <v>1.0512242751108025</v>
      </c>
      <c r="G26" s="119">
        <f t="shared" ref="G26:G34" si="5">+E26-C26</f>
        <v>959.27699999999822</v>
      </c>
      <c r="H26" s="121">
        <f t="shared" ref="H26:H34" si="6">IFERROR(E26/D26," ")</f>
        <v>0.92991388757675952</v>
      </c>
      <c r="I26" s="388">
        <f t="shared" ref="I26:I34" si="7">E26-D26</f>
        <v>-1483.7230000000018</v>
      </c>
    </row>
    <row r="27" spans="1:10" s="86" customFormat="1" ht="12.75" x14ac:dyDescent="0.2">
      <c r="A27" s="279" t="s">
        <v>213</v>
      </c>
      <c r="B27" s="280" t="s">
        <v>212</v>
      </c>
      <c r="C27" s="281">
        <v>17422</v>
      </c>
      <c r="D27" s="281">
        <v>20170</v>
      </c>
      <c r="E27" s="281">
        <v>18006</v>
      </c>
      <c r="F27" s="126">
        <f t="shared" si="4"/>
        <v>1.0335208357249455</v>
      </c>
      <c r="G27" s="281">
        <f t="shared" si="5"/>
        <v>584</v>
      </c>
      <c r="H27" s="126">
        <f t="shared" si="6"/>
        <v>0.89271194843827462</v>
      </c>
      <c r="I27" s="389">
        <f t="shared" si="7"/>
        <v>-2164</v>
      </c>
    </row>
    <row r="28" spans="1:10" x14ac:dyDescent="0.25">
      <c r="A28" s="279" t="s">
        <v>214</v>
      </c>
      <c r="B28" s="280" t="s">
        <v>212</v>
      </c>
      <c r="C28" s="281">
        <v>1305</v>
      </c>
      <c r="D28" s="281">
        <v>1000</v>
      </c>
      <c r="E28" s="281">
        <v>1680</v>
      </c>
      <c r="F28" s="126">
        <f t="shared" si="4"/>
        <v>1.2873563218390804</v>
      </c>
      <c r="G28" s="281">
        <f t="shared" si="5"/>
        <v>375</v>
      </c>
      <c r="H28" s="126">
        <f t="shared" si="6"/>
        <v>1.68</v>
      </c>
      <c r="I28" s="389">
        <f t="shared" si="7"/>
        <v>680</v>
      </c>
    </row>
    <row r="29" spans="1:10" x14ac:dyDescent="0.25">
      <c r="A29" s="40" t="s">
        <v>215</v>
      </c>
      <c r="B29" s="41" t="s">
        <v>223</v>
      </c>
      <c r="C29" s="119">
        <v>549</v>
      </c>
      <c r="D29" s="119">
        <v>800</v>
      </c>
      <c r="E29" s="119">
        <v>774.33799999999997</v>
      </c>
      <c r="F29" s="121">
        <f t="shared" si="4"/>
        <v>1.4104517304189435</v>
      </c>
      <c r="G29" s="119">
        <f t="shared" si="5"/>
        <v>225.33799999999997</v>
      </c>
      <c r="H29" s="121">
        <f t="shared" si="6"/>
        <v>0.96792249999999991</v>
      </c>
      <c r="I29" s="388">
        <f t="shared" si="7"/>
        <v>-25.662000000000035</v>
      </c>
    </row>
    <row r="30" spans="1:10" x14ac:dyDescent="0.25">
      <c r="A30" s="40" t="s">
        <v>216</v>
      </c>
      <c r="B30" s="41" t="s">
        <v>223</v>
      </c>
      <c r="C30" s="27">
        <v>446</v>
      </c>
      <c r="D30" s="27">
        <v>692</v>
      </c>
      <c r="E30" s="27">
        <v>560.61800000000005</v>
      </c>
      <c r="F30" s="121">
        <f t="shared" si="4"/>
        <v>1.2569910313901347</v>
      </c>
      <c r="G30" s="27">
        <f t="shared" si="5"/>
        <v>114.61800000000005</v>
      </c>
      <c r="H30" s="121">
        <f t="shared" si="6"/>
        <v>0.81014161849710986</v>
      </c>
      <c r="I30" s="383">
        <f t="shared" si="7"/>
        <v>-131.38199999999995</v>
      </c>
    </row>
    <row r="31" spans="1:10" x14ac:dyDescent="0.25">
      <c r="A31" s="40" t="s">
        <v>217</v>
      </c>
      <c r="B31" s="41" t="s">
        <v>218</v>
      </c>
      <c r="C31" s="27">
        <v>20.5</v>
      </c>
      <c r="D31" s="27">
        <v>21</v>
      </c>
      <c r="E31" s="27">
        <v>19.923959999999997</v>
      </c>
      <c r="F31" s="121">
        <f t="shared" si="4"/>
        <v>0.97190048780487792</v>
      </c>
      <c r="G31" s="334">
        <f t="shared" si="5"/>
        <v>-0.57604000000000255</v>
      </c>
      <c r="H31" s="121">
        <f t="shared" si="6"/>
        <v>0.94875999999999983</v>
      </c>
      <c r="I31" s="390">
        <f t="shared" si="7"/>
        <v>-1.0760400000000025</v>
      </c>
    </row>
    <row r="32" spans="1:10" x14ac:dyDescent="0.25">
      <c r="A32" s="40" t="s">
        <v>219</v>
      </c>
      <c r="B32" s="41" t="s">
        <v>218</v>
      </c>
      <c r="C32" s="27">
        <v>350</v>
      </c>
      <c r="D32" s="27">
        <v>353.5</v>
      </c>
      <c r="E32" s="27">
        <v>325.02449999999999</v>
      </c>
      <c r="F32" s="121">
        <f t="shared" si="4"/>
        <v>0.92864142857142851</v>
      </c>
      <c r="G32" s="334">
        <f t="shared" si="5"/>
        <v>-24.975500000000011</v>
      </c>
      <c r="H32" s="121">
        <f t="shared" si="6"/>
        <v>0.91944695898161244</v>
      </c>
      <c r="I32" s="390">
        <f t="shared" si="7"/>
        <v>-28.475500000000011</v>
      </c>
    </row>
    <row r="33" spans="1:13" x14ac:dyDescent="0.25">
      <c r="A33" s="40" t="s">
        <v>221</v>
      </c>
      <c r="B33" s="41" t="s">
        <v>224</v>
      </c>
      <c r="C33" s="119">
        <v>2</v>
      </c>
      <c r="D33" s="119">
        <v>36</v>
      </c>
      <c r="E33" s="119">
        <v>0</v>
      </c>
      <c r="F33" s="121">
        <f t="shared" si="4"/>
        <v>0</v>
      </c>
      <c r="G33" s="282">
        <f t="shared" si="5"/>
        <v>-2</v>
      </c>
      <c r="H33" s="121">
        <f t="shared" si="6"/>
        <v>0</v>
      </c>
      <c r="I33" s="391">
        <f t="shared" si="7"/>
        <v>-36</v>
      </c>
      <c r="M33" s="335"/>
    </row>
    <row r="34" spans="1:13" ht="16.5" thickBot="1" x14ac:dyDescent="0.3">
      <c r="A34" s="43" t="s">
        <v>222</v>
      </c>
      <c r="B34" s="44" t="s">
        <v>220</v>
      </c>
      <c r="C34" s="283">
        <v>1.5</v>
      </c>
      <c r="D34" s="283">
        <v>10.5</v>
      </c>
      <c r="E34" s="283">
        <v>4.72</v>
      </c>
      <c r="F34" s="123">
        <f t="shared" si="4"/>
        <v>3.1466666666666665</v>
      </c>
      <c r="G34" s="283">
        <f t="shared" si="5"/>
        <v>3.2199999999999998</v>
      </c>
      <c r="H34" s="123">
        <f t="shared" si="6"/>
        <v>0.44952380952380949</v>
      </c>
      <c r="I34" s="392">
        <f t="shared" si="7"/>
        <v>-5.78</v>
      </c>
    </row>
    <row r="35" spans="1:13" x14ac:dyDescent="0.25">
      <c r="A35" s="695" t="s">
        <v>297</v>
      </c>
      <c r="B35" s="695"/>
      <c r="C35" s="695"/>
      <c r="D35" s="695"/>
      <c r="E35" s="695"/>
      <c r="F35" s="695"/>
      <c r="G35" s="695"/>
      <c r="H35" s="695"/>
      <c r="I35" s="695"/>
    </row>
    <row r="36" spans="1:13" hidden="1" x14ac:dyDescent="0.25">
      <c r="C36" s="459">
        <f>'Költség, ráford.'!D7-C23</f>
        <v>0</v>
      </c>
      <c r="D36" s="459">
        <f>'Költség, ráford.'!F7-D23</f>
        <v>0</v>
      </c>
      <c r="E36" s="459">
        <f>'Költség, ráford.'!H7-E23</f>
        <v>0</v>
      </c>
    </row>
    <row r="38" spans="1:13" x14ac:dyDescent="0.25">
      <c r="B38" s="87" t="s">
        <v>115</v>
      </c>
    </row>
  </sheetData>
  <mergeCells count="3">
    <mergeCell ref="A4:I4"/>
    <mergeCell ref="A3:I3"/>
    <mergeCell ref="A35:I3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2" orientation="landscape" r:id="rId1"/>
  <headerFooter alignWithMargins="0">
    <oddHeader>&amp;L&amp;10VASIVÍZ ZRt.&amp;R&amp;10 2023. április 13.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5"/>
  <sheetViews>
    <sheetView zoomScale="90" zoomScaleNormal="90" workbookViewId="0">
      <selection activeCell="A4" sqref="A4:N4"/>
    </sheetView>
  </sheetViews>
  <sheetFormatPr defaultColWidth="7" defaultRowHeight="15.75" x14ac:dyDescent="0.25"/>
  <cols>
    <col min="1" max="1" width="42.125" style="164" bestFit="1" customWidth="1"/>
    <col min="2" max="2" width="12.5" style="138" customWidth="1"/>
    <col min="3" max="3" width="11.125" style="138" customWidth="1"/>
    <col min="4" max="4" width="11.5" style="138" customWidth="1"/>
    <col min="5" max="5" width="12.125" style="138" customWidth="1"/>
    <col min="6" max="6" width="10.375" style="138" customWidth="1"/>
    <col min="7" max="7" width="12.125" style="138" customWidth="1"/>
    <col min="8" max="8" width="11.75" style="138" customWidth="1"/>
    <col min="9" max="9" width="10.375" style="138" customWidth="1"/>
    <col min="10" max="10" width="11.625" style="138" customWidth="1"/>
    <col min="11" max="13" width="10.375" style="138" customWidth="1"/>
    <col min="14" max="14" width="10" style="138" customWidth="1"/>
    <col min="15" max="15" width="7" style="138"/>
    <col min="16" max="16" width="8.875" style="138" bestFit="1" customWidth="1"/>
    <col min="17" max="17" width="7" style="138"/>
    <col min="18" max="18" width="8.875" style="138" bestFit="1" customWidth="1"/>
    <col min="19" max="16384" width="7" style="138"/>
  </cols>
  <sheetData>
    <row r="2" spans="1:17" x14ac:dyDescent="0.25">
      <c r="A2" s="135"/>
      <c r="B2" s="136"/>
      <c r="C2" s="136"/>
      <c r="D2" s="136"/>
      <c r="E2" s="137"/>
      <c r="F2" s="137"/>
      <c r="G2" s="137"/>
    </row>
    <row r="3" spans="1:17" s="139" customFormat="1" ht="18.75" x14ac:dyDescent="0.25">
      <c r="A3" s="700" t="s">
        <v>225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  <c r="L3" s="700"/>
      <c r="M3" s="700"/>
      <c r="N3" s="700"/>
    </row>
    <row r="4" spans="1:17" s="139" customFormat="1" ht="18.75" x14ac:dyDescent="0.25">
      <c r="A4" s="699" t="s">
        <v>313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</row>
    <row r="5" spans="1:17" s="139" customFormat="1" ht="18.75" x14ac:dyDescent="0.25">
      <c r="A5" s="140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537"/>
      <c r="M5" s="141"/>
    </row>
    <row r="6" spans="1:17" ht="16.5" thickBot="1" x14ac:dyDescent="0.3">
      <c r="A6" s="142"/>
      <c r="B6" s="143"/>
      <c r="C6" s="143"/>
      <c r="D6" s="143"/>
      <c r="E6" s="137"/>
      <c r="F6" s="137"/>
      <c r="G6" s="137"/>
      <c r="H6" s="139"/>
      <c r="I6" s="139"/>
      <c r="J6" s="144"/>
      <c r="K6" s="144"/>
      <c r="L6" s="144"/>
      <c r="N6" s="298" t="s">
        <v>47</v>
      </c>
    </row>
    <row r="7" spans="1:17" s="139" customFormat="1" x14ac:dyDescent="0.25">
      <c r="A7" s="707" t="s">
        <v>0</v>
      </c>
      <c r="B7" s="709" t="s">
        <v>146</v>
      </c>
      <c r="C7" s="709"/>
      <c r="D7" s="709"/>
      <c r="E7" s="709" t="s">
        <v>147</v>
      </c>
      <c r="F7" s="709"/>
      <c r="G7" s="709"/>
      <c r="H7" s="696" t="s">
        <v>148</v>
      </c>
      <c r="I7" s="697"/>
      <c r="J7" s="697"/>
      <c r="K7" s="697"/>
      <c r="L7" s="697"/>
      <c r="M7" s="697"/>
      <c r="N7" s="698"/>
    </row>
    <row r="8" spans="1:17" s="139" customFormat="1" ht="57" customHeight="1" thickBot="1" x14ac:dyDescent="0.3">
      <c r="A8" s="708"/>
      <c r="B8" s="294" t="s">
        <v>316</v>
      </c>
      <c r="C8" s="294" t="s">
        <v>317</v>
      </c>
      <c r="D8" s="294" t="s">
        <v>318</v>
      </c>
      <c r="E8" s="294" t="s">
        <v>316</v>
      </c>
      <c r="F8" s="294" t="s">
        <v>317</v>
      </c>
      <c r="G8" s="493" t="s">
        <v>318</v>
      </c>
      <c r="H8" s="294" t="s">
        <v>316</v>
      </c>
      <c r="I8" s="294" t="s">
        <v>317</v>
      </c>
      <c r="J8" s="294" t="s">
        <v>318</v>
      </c>
      <c r="K8" s="294" t="s">
        <v>305</v>
      </c>
      <c r="L8" s="294" t="s">
        <v>306</v>
      </c>
      <c r="M8" s="294" t="s">
        <v>307</v>
      </c>
      <c r="N8" s="393" t="s">
        <v>308</v>
      </c>
    </row>
    <row r="9" spans="1:17" x14ac:dyDescent="0.25">
      <c r="A9" s="145" t="s">
        <v>149</v>
      </c>
      <c r="B9" s="146">
        <v>747697</v>
      </c>
      <c r="C9" s="146">
        <v>901939</v>
      </c>
      <c r="D9" s="146">
        <v>740273</v>
      </c>
      <c r="E9" s="703"/>
      <c r="F9" s="704"/>
      <c r="G9" s="704"/>
      <c r="H9" s="148">
        <v>747697</v>
      </c>
      <c r="I9" s="148">
        <v>901939</v>
      </c>
      <c r="J9" s="148">
        <v>740273</v>
      </c>
      <c r="K9" s="322">
        <f>IFERROR(J9/H9," ")</f>
        <v>0.99007084420560731</v>
      </c>
      <c r="L9" s="148">
        <f>+J9-H9</f>
        <v>-7424</v>
      </c>
      <c r="M9" s="147">
        <f>IFERROR(J9/I9," ")</f>
        <v>0.82075727959429634</v>
      </c>
      <c r="N9" s="394">
        <f>+J9-I9</f>
        <v>-161666</v>
      </c>
    </row>
    <row r="10" spans="1:17" s="151" customFormat="1" x14ac:dyDescent="0.25">
      <c r="A10" s="157" t="s">
        <v>303</v>
      </c>
      <c r="B10" s="545">
        <v>134161</v>
      </c>
      <c r="C10" s="152">
        <v>129259</v>
      </c>
      <c r="D10" s="152">
        <v>135451</v>
      </c>
      <c r="E10" s="703"/>
      <c r="F10" s="704"/>
      <c r="G10" s="704"/>
      <c r="H10" s="148">
        <v>134161</v>
      </c>
      <c r="I10" s="148">
        <v>129259</v>
      </c>
      <c r="J10" s="148">
        <v>135451</v>
      </c>
      <c r="K10" s="147">
        <f t="shared" ref="K10:K20" si="0">IFERROR(J10/H10," ")</f>
        <v>1.0096153129448946</v>
      </c>
      <c r="L10" s="148">
        <f t="shared" ref="L10:L20" si="1">+J10-H10</f>
        <v>1290</v>
      </c>
      <c r="M10" s="147">
        <f t="shared" ref="M10:M20" si="2">IFERROR(J10/I10," ")</f>
        <v>1.0479038210105291</v>
      </c>
      <c r="N10" s="394">
        <f t="shared" ref="N10:N20" si="3">+J10-I10</f>
        <v>6192</v>
      </c>
      <c r="P10" s="138"/>
      <c r="Q10" s="138"/>
    </row>
    <row r="11" spans="1:17" x14ac:dyDescent="0.25">
      <c r="A11" s="149" t="s">
        <v>150</v>
      </c>
      <c r="B11" s="545">
        <v>9145</v>
      </c>
      <c r="C11" s="152">
        <v>10430</v>
      </c>
      <c r="D11" s="152">
        <v>10402</v>
      </c>
      <c r="E11" s="703"/>
      <c r="F11" s="704"/>
      <c r="G11" s="704"/>
      <c r="H11" s="148">
        <v>9145</v>
      </c>
      <c r="I11" s="148">
        <v>10430</v>
      </c>
      <c r="J11" s="148">
        <v>10402</v>
      </c>
      <c r="K11" s="147">
        <f t="shared" si="0"/>
        <v>1.137452159650082</v>
      </c>
      <c r="L11" s="148">
        <f t="shared" si="1"/>
        <v>1257</v>
      </c>
      <c r="M11" s="147">
        <f t="shared" si="2"/>
        <v>0.99731543624161079</v>
      </c>
      <c r="N11" s="394">
        <f t="shared" si="3"/>
        <v>-28</v>
      </c>
    </row>
    <row r="12" spans="1:17" ht="16.5" thickBot="1" x14ac:dyDescent="0.3">
      <c r="A12" s="149" t="s">
        <v>314</v>
      </c>
      <c r="B12" s="545">
        <v>19870</v>
      </c>
      <c r="C12" s="152">
        <v>19777</v>
      </c>
      <c r="D12" s="152">
        <v>26137</v>
      </c>
      <c r="E12" s="703"/>
      <c r="F12" s="704"/>
      <c r="G12" s="704"/>
      <c r="H12" s="148">
        <v>19870</v>
      </c>
      <c r="I12" s="148">
        <v>19777</v>
      </c>
      <c r="J12" s="148">
        <v>26137</v>
      </c>
      <c r="K12" s="147">
        <f t="shared" si="0"/>
        <v>1.3154001006542526</v>
      </c>
      <c r="L12" s="148">
        <f t="shared" si="1"/>
        <v>6267</v>
      </c>
      <c r="M12" s="147">
        <f t="shared" si="2"/>
        <v>1.3215856803357435</v>
      </c>
      <c r="N12" s="394">
        <f t="shared" si="3"/>
        <v>6360</v>
      </c>
    </row>
    <row r="13" spans="1:17" ht="26.25" customHeight="1" thickBot="1" x14ac:dyDescent="0.3">
      <c r="A13" s="153" t="s">
        <v>151</v>
      </c>
      <c r="B13" s="154">
        <f t="shared" ref="B13:C13" si="4">SUM(B9:B12)</f>
        <v>910873</v>
      </c>
      <c r="C13" s="154">
        <f t="shared" si="4"/>
        <v>1061405</v>
      </c>
      <c r="D13" s="154">
        <f>SUM(D9:D12)</f>
        <v>912263</v>
      </c>
      <c r="E13" s="705"/>
      <c r="F13" s="706"/>
      <c r="G13" s="706"/>
      <c r="H13" s="156">
        <f>SUM(H9:H12)</f>
        <v>910873</v>
      </c>
      <c r="I13" s="156">
        <f>SUM(I9:I12)</f>
        <v>1061405</v>
      </c>
      <c r="J13" s="156">
        <f>SUM(J9:J12)</f>
        <v>912263</v>
      </c>
      <c r="K13" s="155">
        <f t="shared" si="0"/>
        <v>1.0015260085654092</v>
      </c>
      <c r="L13" s="156">
        <f t="shared" si="1"/>
        <v>1390</v>
      </c>
      <c r="M13" s="155">
        <f t="shared" si="2"/>
        <v>0.85948624700279341</v>
      </c>
      <c r="N13" s="395">
        <f t="shared" si="3"/>
        <v>-149142</v>
      </c>
    </row>
    <row r="14" spans="1:17" ht="31.5" x14ac:dyDescent="0.25">
      <c r="A14" s="560" t="s">
        <v>304</v>
      </c>
      <c r="B14" s="701"/>
      <c r="C14" s="702"/>
      <c r="D14" s="702"/>
      <c r="E14" s="146">
        <v>24105</v>
      </c>
      <c r="F14" s="152">
        <v>22522</v>
      </c>
      <c r="G14" s="146">
        <v>21749</v>
      </c>
      <c r="H14" s="148">
        <v>24105</v>
      </c>
      <c r="I14" s="148">
        <v>22522</v>
      </c>
      <c r="J14" s="148">
        <v>21749</v>
      </c>
      <c r="K14" s="147">
        <f t="shared" si="0"/>
        <v>0.90226094171333748</v>
      </c>
      <c r="L14" s="148">
        <f t="shared" si="1"/>
        <v>-2356</v>
      </c>
      <c r="M14" s="147">
        <f t="shared" si="2"/>
        <v>0.96567800372968648</v>
      </c>
      <c r="N14" s="394">
        <f t="shared" si="3"/>
        <v>-773</v>
      </c>
    </row>
    <row r="15" spans="1:17" x14ac:dyDescent="0.25">
      <c r="A15" s="149" t="s">
        <v>152</v>
      </c>
      <c r="B15" s="703"/>
      <c r="C15" s="704"/>
      <c r="D15" s="704"/>
      <c r="E15" s="152">
        <v>6940</v>
      </c>
      <c r="F15" s="152">
        <v>6039</v>
      </c>
      <c r="G15" s="152">
        <v>4008</v>
      </c>
      <c r="H15" s="150">
        <v>6940</v>
      </c>
      <c r="I15" s="148">
        <v>6039</v>
      </c>
      <c r="J15" s="150">
        <v>4008</v>
      </c>
      <c r="K15" s="147">
        <f t="shared" si="0"/>
        <v>0.57752161383285305</v>
      </c>
      <c r="L15" s="150">
        <f t="shared" si="1"/>
        <v>-2932</v>
      </c>
      <c r="M15" s="147">
        <f t="shared" si="2"/>
        <v>0.66368604073522108</v>
      </c>
      <c r="N15" s="396">
        <f t="shared" si="3"/>
        <v>-2031</v>
      </c>
    </row>
    <row r="16" spans="1:17" x14ac:dyDescent="0.25">
      <c r="A16" s="149" t="s">
        <v>153</v>
      </c>
      <c r="B16" s="703"/>
      <c r="C16" s="704"/>
      <c r="D16" s="704"/>
      <c r="E16" s="152">
        <v>56570</v>
      </c>
      <c r="F16" s="152">
        <v>40000</v>
      </c>
      <c r="G16" s="152">
        <v>62265</v>
      </c>
      <c r="H16" s="150">
        <v>56570</v>
      </c>
      <c r="I16" s="148">
        <v>40000</v>
      </c>
      <c r="J16" s="150">
        <v>62265</v>
      </c>
      <c r="K16" s="147">
        <f t="shared" si="0"/>
        <v>1.1006717341347003</v>
      </c>
      <c r="L16" s="150">
        <f t="shared" si="1"/>
        <v>5695</v>
      </c>
      <c r="M16" s="147">
        <f t="shared" si="2"/>
        <v>1.5566249999999999</v>
      </c>
      <c r="N16" s="396">
        <f t="shared" si="3"/>
        <v>22265</v>
      </c>
    </row>
    <row r="17" spans="1:17" x14ac:dyDescent="0.25">
      <c r="A17" s="149" t="s">
        <v>154</v>
      </c>
      <c r="B17" s="703"/>
      <c r="C17" s="704"/>
      <c r="D17" s="704"/>
      <c r="E17" s="150">
        <v>8987</v>
      </c>
      <c r="F17" s="150">
        <v>8085</v>
      </c>
      <c r="G17" s="152">
        <v>9405</v>
      </c>
      <c r="H17" s="150">
        <v>8987</v>
      </c>
      <c r="I17" s="148">
        <v>8085</v>
      </c>
      <c r="J17" s="150">
        <v>9405</v>
      </c>
      <c r="K17" s="147">
        <f t="shared" si="0"/>
        <v>1.0465116279069768</v>
      </c>
      <c r="L17" s="150">
        <f t="shared" si="1"/>
        <v>418</v>
      </c>
      <c r="M17" s="147">
        <f t="shared" si="2"/>
        <v>1.1632653061224489</v>
      </c>
      <c r="N17" s="396">
        <f t="shared" si="3"/>
        <v>1320</v>
      </c>
    </row>
    <row r="18" spans="1:17" ht="16.5" thickBot="1" x14ac:dyDescent="0.3">
      <c r="A18" s="157" t="s">
        <v>155</v>
      </c>
      <c r="B18" s="703"/>
      <c r="C18" s="704"/>
      <c r="D18" s="704"/>
      <c r="E18" s="152">
        <v>84785</v>
      </c>
      <c r="F18" s="462">
        <v>74500</v>
      </c>
      <c r="G18" s="152">
        <v>82763</v>
      </c>
      <c r="H18" s="150">
        <v>84785</v>
      </c>
      <c r="I18" s="148">
        <v>74500</v>
      </c>
      <c r="J18" s="150">
        <v>82763</v>
      </c>
      <c r="K18" s="147">
        <f t="shared" si="0"/>
        <v>0.97615144188240843</v>
      </c>
      <c r="L18" s="150">
        <f t="shared" si="1"/>
        <v>-2022</v>
      </c>
      <c r="M18" s="147">
        <f t="shared" si="2"/>
        <v>1.1109127516778523</v>
      </c>
      <c r="N18" s="396">
        <f t="shared" si="3"/>
        <v>8263</v>
      </c>
    </row>
    <row r="19" spans="1:17" ht="27" customHeight="1" thickBot="1" x14ac:dyDescent="0.3">
      <c r="A19" s="153" t="s">
        <v>102</v>
      </c>
      <c r="B19" s="705"/>
      <c r="C19" s="706"/>
      <c r="D19" s="706"/>
      <c r="E19" s="156">
        <f>SUM(E13:E18)</f>
        <v>181387</v>
      </c>
      <c r="F19" s="156">
        <f>SUM(F14:F18)</f>
        <v>151146</v>
      </c>
      <c r="G19" s="156">
        <f>SUM(G14:G18)</f>
        <v>180190</v>
      </c>
      <c r="H19" s="156">
        <f>SUM(H14:H18)</f>
        <v>181387</v>
      </c>
      <c r="I19" s="156">
        <f>SUM(I14:I18)</f>
        <v>151146</v>
      </c>
      <c r="J19" s="156">
        <f>SUM(J14:J18)</f>
        <v>180190</v>
      </c>
      <c r="K19" s="155">
        <f t="shared" si="0"/>
        <v>0.99340085011605017</v>
      </c>
      <c r="L19" s="156">
        <f t="shared" si="1"/>
        <v>-1197</v>
      </c>
      <c r="M19" s="155">
        <f t="shared" si="2"/>
        <v>1.1921585751525015</v>
      </c>
      <c r="N19" s="395">
        <f t="shared" si="3"/>
        <v>29044</v>
      </c>
    </row>
    <row r="20" spans="1:17" s="151" customFormat="1" ht="27" customHeight="1" thickBot="1" x14ac:dyDescent="0.3">
      <c r="A20" s="158" t="s">
        <v>156</v>
      </c>
      <c r="B20" s="156">
        <f t="shared" ref="B20:C20" si="5">+B13</f>
        <v>910873</v>
      </c>
      <c r="C20" s="156">
        <f t="shared" si="5"/>
        <v>1061405</v>
      </c>
      <c r="D20" s="156">
        <f>+D13</f>
        <v>912263</v>
      </c>
      <c r="E20" s="156">
        <f>+E19</f>
        <v>181387</v>
      </c>
      <c r="F20" s="156">
        <f>+F19</f>
        <v>151146</v>
      </c>
      <c r="G20" s="156">
        <f>+G19</f>
        <v>180190</v>
      </c>
      <c r="H20" s="156">
        <f>+H13+H19</f>
        <v>1092260</v>
      </c>
      <c r="I20" s="156">
        <f>+I13+I19</f>
        <v>1212551</v>
      </c>
      <c r="J20" s="156">
        <f>+J13+J19</f>
        <v>1092453</v>
      </c>
      <c r="K20" s="155">
        <f t="shared" si="0"/>
        <v>1.000176697855822</v>
      </c>
      <c r="L20" s="156">
        <f t="shared" si="1"/>
        <v>193</v>
      </c>
      <c r="M20" s="155">
        <f t="shared" si="2"/>
        <v>0.90095426914001964</v>
      </c>
      <c r="N20" s="395">
        <f t="shared" si="3"/>
        <v>-120098</v>
      </c>
      <c r="P20" s="138"/>
      <c r="Q20" s="138"/>
    </row>
    <row r="21" spans="1:17" s="159" customFormat="1" x14ac:dyDescent="0.2">
      <c r="A21" s="19"/>
    </row>
    <row r="22" spans="1:17" s="159" customFormat="1" x14ac:dyDescent="0.2">
      <c r="A22" s="548"/>
      <c r="B22" s="551"/>
      <c r="C22" s="551"/>
      <c r="D22" s="552"/>
      <c r="E22" s="551"/>
      <c r="F22" s="551"/>
      <c r="G22" s="551"/>
      <c r="H22" s="551"/>
      <c r="I22" s="551"/>
      <c r="J22" s="551"/>
      <c r="K22" s="551"/>
      <c r="L22" s="551"/>
      <c r="M22" s="551"/>
      <c r="N22" s="551"/>
    </row>
    <row r="23" spans="1:17" s="151" customFormat="1" x14ac:dyDescent="0.25">
      <c r="A23" s="548"/>
      <c r="C23" s="59"/>
      <c r="D23" s="136"/>
      <c r="E23" s="160"/>
      <c r="F23" s="160"/>
      <c r="G23" s="160"/>
    </row>
    <row r="24" spans="1:17" s="151" customFormat="1" x14ac:dyDescent="0.25">
      <c r="A24" s="59"/>
      <c r="B24" s="59"/>
      <c r="C24" s="59"/>
      <c r="D24" s="136"/>
      <c r="E24" s="160"/>
      <c r="F24" s="160"/>
      <c r="G24" s="59"/>
    </row>
    <row r="25" spans="1:17" s="151" customFormat="1" x14ac:dyDescent="0.25">
      <c r="A25"/>
      <c r="B25" s="59"/>
      <c r="C25" s="59"/>
      <c r="D25" s="136"/>
      <c r="E25" s="160"/>
      <c r="F25" s="160"/>
      <c r="G25" s="59"/>
    </row>
    <row r="26" spans="1:17" s="151" customFormat="1" x14ac:dyDescent="0.25">
      <c r="A26" s="58"/>
      <c r="B26" s="58"/>
      <c r="C26" s="58"/>
      <c r="D26" s="136"/>
      <c r="E26" s="160"/>
      <c r="F26" s="160"/>
      <c r="G26" s="58"/>
    </row>
    <row r="27" spans="1:17" x14ac:dyDescent="0.25">
      <c r="A27" s="161"/>
      <c r="B27" s="162"/>
      <c r="C27" s="162"/>
      <c r="D27" s="162"/>
      <c r="E27" s="162"/>
      <c r="F27" s="342"/>
      <c r="G27" s="160"/>
    </row>
    <row r="28" spans="1:17" x14ac:dyDescent="0.25">
      <c r="A28" s="160"/>
      <c r="B28" s="162"/>
      <c r="C28" s="162"/>
      <c r="D28" s="162"/>
      <c r="E28" s="162"/>
      <c r="F28" s="162"/>
      <c r="G28" s="160"/>
    </row>
    <row r="29" spans="1:17" x14ac:dyDescent="0.25">
      <c r="A29" s="160"/>
      <c r="B29" s="162"/>
      <c r="C29" s="162"/>
      <c r="D29" s="162"/>
      <c r="E29" s="162"/>
      <c r="F29" s="162"/>
      <c r="G29" s="160"/>
    </row>
    <row r="30" spans="1:17" x14ac:dyDescent="0.25">
      <c r="A30" s="161"/>
      <c r="B30" s="162"/>
      <c r="C30" s="162"/>
      <c r="D30" s="162"/>
      <c r="E30" s="162"/>
      <c r="F30" s="162"/>
      <c r="G30" s="160"/>
    </row>
    <row r="31" spans="1:17" s="163" customFormat="1" x14ac:dyDescent="0.25">
      <c r="A31" s="161"/>
      <c r="G31" s="160"/>
    </row>
    <row r="32" spans="1:17" x14ac:dyDescent="0.25">
      <c r="B32" s="162"/>
      <c r="C32" s="162"/>
      <c r="D32" s="162"/>
      <c r="E32" s="162"/>
      <c r="F32" s="162"/>
      <c r="G32" s="162"/>
    </row>
    <row r="33" spans="1:7" x14ac:dyDescent="0.25">
      <c r="B33" s="162" t="s">
        <v>115</v>
      </c>
      <c r="C33" s="162"/>
      <c r="D33" s="162"/>
      <c r="E33" s="162"/>
      <c r="F33" s="162"/>
      <c r="G33" s="162"/>
    </row>
    <row r="34" spans="1:7" x14ac:dyDescent="0.25">
      <c r="B34" s="162"/>
      <c r="C34" s="162"/>
      <c r="D34" s="162"/>
      <c r="E34" s="162"/>
      <c r="F34" s="162"/>
      <c r="G34" s="162"/>
    </row>
    <row r="35" spans="1:7" x14ac:dyDescent="0.25">
      <c r="A35" s="161"/>
      <c r="B35" s="162"/>
      <c r="C35" s="162"/>
      <c r="D35" s="162"/>
      <c r="E35" s="162"/>
      <c r="F35" s="162"/>
      <c r="G35" s="162"/>
    </row>
    <row r="36" spans="1:7" x14ac:dyDescent="0.25">
      <c r="A36" s="165"/>
      <c r="B36" s="162"/>
      <c r="C36" s="162"/>
      <c r="D36" s="162"/>
      <c r="E36" s="162"/>
      <c r="F36" s="162"/>
      <c r="G36" s="162"/>
    </row>
    <row r="37" spans="1:7" x14ac:dyDescent="0.25">
      <c r="B37" s="162"/>
      <c r="C37" s="162"/>
      <c r="D37" s="162"/>
      <c r="E37" s="162"/>
      <c r="F37" s="162"/>
      <c r="G37" s="162"/>
    </row>
    <row r="38" spans="1:7" x14ac:dyDescent="0.25">
      <c r="B38" s="162"/>
      <c r="C38" s="162"/>
      <c r="D38" s="162"/>
      <c r="E38" s="162"/>
      <c r="F38" s="162"/>
      <c r="G38" s="162"/>
    </row>
    <row r="39" spans="1:7" x14ac:dyDescent="0.25">
      <c r="A39" s="160"/>
      <c r="B39" s="162"/>
      <c r="C39" s="162"/>
      <c r="D39" s="162"/>
      <c r="E39" s="162"/>
      <c r="F39" s="162"/>
      <c r="G39" s="162"/>
    </row>
    <row r="40" spans="1:7" x14ac:dyDescent="0.25">
      <c r="B40" s="162"/>
      <c r="C40" s="162"/>
      <c r="D40" s="162"/>
      <c r="E40" s="162"/>
      <c r="F40" s="162"/>
      <c r="G40" s="162"/>
    </row>
    <row r="41" spans="1:7" x14ac:dyDescent="0.25">
      <c r="A41" s="161"/>
      <c r="B41" s="162"/>
      <c r="C41" s="162"/>
      <c r="D41" s="162"/>
      <c r="E41" s="162"/>
      <c r="F41" s="162"/>
      <c r="G41" s="162"/>
    </row>
    <row r="42" spans="1:7" x14ac:dyDescent="0.25">
      <c r="B42" s="162"/>
      <c r="C42" s="162"/>
      <c r="D42" s="162"/>
      <c r="E42" s="162"/>
      <c r="F42" s="162"/>
      <c r="G42" s="162"/>
    </row>
    <row r="43" spans="1:7" x14ac:dyDescent="0.25">
      <c r="A43" s="161"/>
      <c r="B43" s="162"/>
      <c r="C43" s="162"/>
      <c r="D43" s="162"/>
      <c r="E43" s="162"/>
      <c r="F43" s="162"/>
      <c r="G43" s="162"/>
    </row>
    <row r="44" spans="1:7" x14ac:dyDescent="0.25">
      <c r="B44" s="162"/>
      <c r="C44" s="162"/>
      <c r="D44" s="162"/>
      <c r="E44" s="162"/>
      <c r="F44" s="162"/>
      <c r="G44" s="162"/>
    </row>
    <row r="45" spans="1:7" x14ac:dyDescent="0.25">
      <c r="B45" s="162"/>
      <c r="C45" s="162"/>
      <c r="D45" s="162"/>
      <c r="E45" s="162"/>
      <c r="F45" s="162"/>
      <c r="G45" s="162"/>
    </row>
  </sheetData>
  <mergeCells count="8">
    <mergeCell ref="H7:N7"/>
    <mergeCell ref="A4:N4"/>
    <mergeCell ref="A3:N3"/>
    <mergeCell ref="B14:D19"/>
    <mergeCell ref="E9:G13"/>
    <mergeCell ref="A7:A8"/>
    <mergeCell ref="B7:D7"/>
    <mergeCell ref="E7:G7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>
    <oddHeader>&amp;L&amp;10VASIVÍZ ZRt.&amp;R&amp;10 2023. április 13.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2"/>
  <sheetViews>
    <sheetView zoomScale="90" zoomScaleNormal="90" workbookViewId="0">
      <selection activeCell="E21" sqref="E21"/>
    </sheetView>
  </sheetViews>
  <sheetFormatPr defaultColWidth="7" defaultRowHeight="15.75" x14ac:dyDescent="0.25"/>
  <cols>
    <col min="1" max="1" width="7" style="184" customWidth="1"/>
    <col min="2" max="2" width="34.625" style="167" bestFit="1" customWidth="1"/>
    <col min="3" max="4" width="14.375" style="167" customWidth="1"/>
    <col min="5" max="5" width="14.375" style="37" customWidth="1"/>
    <col min="6" max="7" width="10.875" style="37" customWidth="1"/>
    <col min="8" max="9" width="10.875" style="167" customWidth="1"/>
    <col min="10" max="16384" width="7" style="167"/>
  </cols>
  <sheetData>
    <row r="2" spans="1:16" x14ac:dyDescent="0.25">
      <c r="A2" s="166"/>
      <c r="B2" s="166"/>
    </row>
    <row r="3" spans="1:16" s="168" customFormat="1" ht="18.75" x14ac:dyDescent="0.3">
      <c r="A3" s="710" t="s">
        <v>226</v>
      </c>
      <c r="B3" s="710"/>
      <c r="C3" s="710"/>
      <c r="D3" s="710"/>
      <c r="E3" s="710"/>
      <c r="F3" s="710"/>
      <c r="G3" s="710"/>
      <c r="H3" s="710"/>
      <c r="I3" s="710"/>
    </row>
    <row r="4" spans="1:16" s="169" customFormat="1" ht="18.75" x14ac:dyDescent="0.3">
      <c r="A4" s="710" t="s">
        <v>313</v>
      </c>
      <c r="B4" s="710"/>
      <c r="C4" s="710"/>
      <c r="D4" s="710"/>
      <c r="E4" s="710"/>
      <c r="F4" s="710"/>
      <c r="G4" s="710"/>
      <c r="H4" s="710"/>
      <c r="I4" s="710"/>
    </row>
    <row r="5" spans="1:16" x14ac:dyDescent="0.25">
      <c r="A5" s="170"/>
      <c r="B5" s="170"/>
    </row>
    <row r="6" spans="1:16" ht="16.5" thickBot="1" x14ac:dyDescent="0.3">
      <c r="A6" s="170"/>
      <c r="B6" s="170"/>
      <c r="I6" s="299" t="s">
        <v>47</v>
      </c>
    </row>
    <row r="7" spans="1:16" ht="51.75" customHeight="1" thickBot="1" x14ac:dyDescent="0.3">
      <c r="A7" s="300" t="s">
        <v>157</v>
      </c>
      <c r="B7" s="301" t="s">
        <v>0</v>
      </c>
      <c r="C7" s="301" t="s">
        <v>316</v>
      </c>
      <c r="D7" s="301" t="s">
        <v>317</v>
      </c>
      <c r="E7" s="349" t="s">
        <v>315</v>
      </c>
      <c r="F7" s="301" t="s">
        <v>305</v>
      </c>
      <c r="G7" s="301" t="s">
        <v>306</v>
      </c>
      <c r="H7" s="301" t="s">
        <v>307</v>
      </c>
      <c r="I7" s="555" t="s">
        <v>308</v>
      </c>
      <c r="J7" s="37"/>
      <c r="K7" s="37"/>
      <c r="L7" s="37"/>
      <c r="M7" s="37"/>
      <c r="N7" s="37"/>
      <c r="O7" s="37"/>
      <c r="P7" s="37"/>
    </row>
    <row r="8" spans="1:16" s="174" customFormat="1" ht="25.5" customHeight="1" thickBot="1" x14ac:dyDescent="0.3">
      <c r="A8" s="171" t="s">
        <v>1</v>
      </c>
      <c r="B8" s="172" t="s">
        <v>158</v>
      </c>
      <c r="C8" s="173">
        <v>151160</v>
      </c>
      <c r="D8" s="173">
        <v>104591</v>
      </c>
      <c r="E8" s="465">
        <v>104591</v>
      </c>
      <c r="F8" s="302">
        <f>IFERROR(E8/C8," ")</f>
        <v>0.69192246626091558</v>
      </c>
      <c r="G8" s="465">
        <f>+E8-C8</f>
        <v>-46569</v>
      </c>
      <c r="H8" s="397">
        <f>IFERROR(E8/D8," ")</f>
        <v>1</v>
      </c>
      <c r="I8" s="398">
        <f>+E8-D8</f>
        <v>0</v>
      </c>
      <c r="J8" s="504"/>
      <c r="K8" s="504"/>
      <c r="L8" s="504"/>
      <c r="M8" s="504"/>
      <c r="N8" s="504"/>
      <c r="O8" s="504"/>
      <c r="P8" s="504"/>
    </row>
    <row r="9" spans="1:16" ht="25.5" customHeight="1" x14ac:dyDescent="0.25">
      <c r="A9" s="175" t="s">
        <v>3</v>
      </c>
      <c r="B9" s="176" t="s">
        <v>159</v>
      </c>
      <c r="C9" s="177">
        <v>698795</v>
      </c>
      <c r="D9" s="177">
        <v>750000</v>
      </c>
      <c r="E9" s="177">
        <v>826385</v>
      </c>
      <c r="F9" s="120">
        <f t="shared" ref="F9:F13" si="0">IFERROR(E9/C9," ")</f>
        <v>1.1825857368756216</v>
      </c>
      <c r="G9" s="177">
        <f t="shared" ref="G9:G13" si="1">+E9-C9</f>
        <v>127590</v>
      </c>
      <c r="H9" s="120">
        <f t="shared" ref="H9:H13" si="2">IFERROR(E9/D9," ")</f>
        <v>1.1018466666666666</v>
      </c>
      <c r="I9" s="399">
        <f t="shared" ref="I9:I13" si="3">+E9-D9</f>
        <v>76385</v>
      </c>
      <c r="J9" s="37"/>
      <c r="K9" s="37"/>
      <c r="L9" s="37"/>
      <c r="M9" s="37"/>
      <c r="N9" s="37"/>
      <c r="O9" s="37"/>
      <c r="P9" s="37"/>
    </row>
    <row r="10" spans="1:16" ht="25.5" customHeight="1" x14ac:dyDescent="0.25">
      <c r="A10" s="178" t="s">
        <v>6</v>
      </c>
      <c r="B10" s="556" t="s">
        <v>160</v>
      </c>
      <c r="C10" s="546">
        <v>21063</v>
      </c>
      <c r="D10" s="546">
        <v>22200</v>
      </c>
      <c r="E10" s="506">
        <v>43758</v>
      </c>
      <c r="F10" s="525">
        <f t="shared" si="0"/>
        <v>2.0774818401937045</v>
      </c>
      <c r="G10" s="506">
        <f t="shared" si="1"/>
        <v>22695</v>
      </c>
      <c r="H10" s="525">
        <f t="shared" si="2"/>
        <v>1.971081081081081</v>
      </c>
      <c r="I10" s="400">
        <f t="shared" si="3"/>
        <v>21558</v>
      </c>
      <c r="J10" s="37"/>
      <c r="K10" s="37"/>
      <c r="L10" s="37"/>
      <c r="M10" s="37"/>
      <c r="N10" s="37"/>
      <c r="O10" s="37"/>
      <c r="P10" s="37"/>
    </row>
    <row r="11" spans="1:16" ht="25.5" customHeight="1" x14ac:dyDescent="0.25">
      <c r="A11" s="178" t="s">
        <v>7</v>
      </c>
      <c r="B11" s="556" t="s">
        <v>161</v>
      </c>
      <c r="C11" s="506">
        <v>754688</v>
      </c>
      <c r="D11" s="546">
        <v>760000</v>
      </c>
      <c r="E11" s="506">
        <v>800708</v>
      </c>
      <c r="F11" s="525">
        <f t="shared" si="0"/>
        <v>1.060978841587517</v>
      </c>
      <c r="G11" s="506">
        <f t="shared" si="1"/>
        <v>46020</v>
      </c>
      <c r="H11" s="525">
        <f t="shared" si="2"/>
        <v>1.0535631578947369</v>
      </c>
      <c r="I11" s="401">
        <f t="shared" si="3"/>
        <v>40708</v>
      </c>
      <c r="J11" s="505"/>
      <c r="K11" s="37"/>
      <c r="L11" s="37"/>
      <c r="M11" s="37"/>
      <c r="N11" s="37"/>
      <c r="O11" s="37"/>
      <c r="P11" s="37"/>
    </row>
    <row r="12" spans="1:16" ht="25.5" customHeight="1" thickBot="1" x14ac:dyDescent="0.3">
      <c r="A12" s="179" t="s">
        <v>37</v>
      </c>
      <c r="B12" s="557" t="s">
        <v>162</v>
      </c>
      <c r="C12" s="547">
        <v>11740</v>
      </c>
      <c r="D12" s="547">
        <v>12000</v>
      </c>
      <c r="E12" s="558">
        <v>37765</v>
      </c>
      <c r="F12" s="559">
        <f t="shared" si="0"/>
        <v>3.2167802385008519</v>
      </c>
      <c r="G12" s="558">
        <f t="shared" si="1"/>
        <v>26025</v>
      </c>
      <c r="H12" s="559">
        <f t="shared" si="2"/>
        <v>3.1470833333333332</v>
      </c>
      <c r="I12" s="402">
        <f t="shared" si="3"/>
        <v>25765</v>
      </c>
      <c r="J12" s="37"/>
      <c r="K12" s="37"/>
      <c r="L12" s="37"/>
      <c r="M12" s="37"/>
      <c r="N12" s="37"/>
      <c r="O12" s="37"/>
      <c r="P12" s="37"/>
    </row>
    <row r="13" spans="1:16" s="183" customFormat="1" ht="25.5" customHeight="1" thickBot="1" x14ac:dyDescent="0.3">
      <c r="A13" s="180" t="s">
        <v>26</v>
      </c>
      <c r="B13" s="181" t="s">
        <v>163</v>
      </c>
      <c r="C13" s="466">
        <f>+C8+C9+C10-C11-C12</f>
        <v>104590</v>
      </c>
      <c r="D13" s="466">
        <f>+D8+D9+D10-D11-D12</f>
        <v>104791</v>
      </c>
      <c r="E13" s="466">
        <f>+E8+E9+E10-E11-E12</f>
        <v>136261</v>
      </c>
      <c r="F13" s="182">
        <f t="shared" si="0"/>
        <v>1.3028109761927527</v>
      </c>
      <c r="G13" s="466">
        <f t="shared" si="1"/>
        <v>31671</v>
      </c>
      <c r="H13" s="182">
        <f t="shared" si="2"/>
        <v>1.3003120496989244</v>
      </c>
      <c r="I13" s="403">
        <f t="shared" si="3"/>
        <v>31470</v>
      </c>
      <c r="J13" s="215"/>
      <c r="K13" s="215"/>
      <c r="L13" s="215"/>
      <c r="M13" s="215"/>
      <c r="N13" s="215"/>
      <c r="O13" s="215"/>
      <c r="P13" s="215"/>
    </row>
    <row r="15" spans="1:16" s="37" customFormat="1" x14ac:dyDescent="0.25">
      <c r="A15" s="711" t="s">
        <v>350</v>
      </c>
      <c r="B15" s="711"/>
      <c r="C15" s="711"/>
      <c r="D15" s="711"/>
      <c r="E15" s="711"/>
      <c r="F15" s="711"/>
      <c r="G15" s="711"/>
      <c r="H15" s="711"/>
      <c r="I15" s="711"/>
    </row>
    <row r="16" spans="1:16" x14ac:dyDescent="0.25">
      <c r="A16" s="711" t="s">
        <v>354</v>
      </c>
      <c r="B16" s="711"/>
      <c r="C16" s="711"/>
      <c r="D16" s="711"/>
      <c r="E16" s="711"/>
      <c r="F16" s="711"/>
      <c r="G16" s="711"/>
      <c r="H16" s="711"/>
      <c r="I16" s="711"/>
    </row>
    <row r="17" spans="1:7" x14ac:dyDescent="0.25">
      <c r="A17" s="167"/>
      <c r="E17" s="167"/>
      <c r="F17" s="167"/>
      <c r="G17" s="167"/>
    </row>
    <row r="18" spans="1:7" x14ac:dyDescent="0.25">
      <c r="A18" s="167"/>
      <c r="E18" s="167"/>
      <c r="F18" s="167"/>
      <c r="G18" s="167"/>
    </row>
    <row r="19" spans="1:7" x14ac:dyDescent="0.25">
      <c r="A19" s="167"/>
      <c r="E19" s="167"/>
      <c r="F19" s="167"/>
      <c r="G19" s="167"/>
    </row>
    <row r="20" spans="1:7" x14ac:dyDescent="0.25">
      <c r="A20" s="167"/>
      <c r="E20" s="167"/>
      <c r="F20" s="167"/>
      <c r="G20" s="167"/>
    </row>
    <row r="21" spans="1:7" x14ac:dyDescent="0.25">
      <c r="A21" s="167"/>
      <c r="E21" s="167"/>
      <c r="F21" s="167"/>
      <c r="G21" s="167"/>
    </row>
    <row r="22" spans="1:7" x14ac:dyDescent="0.25">
      <c r="A22" s="167"/>
      <c r="E22" s="167"/>
      <c r="F22" s="167"/>
      <c r="G22" s="167"/>
    </row>
    <row r="32" spans="1:7" x14ac:dyDescent="0.25">
      <c r="B32" s="167" t="s">
        <v>115</v>
      </c>
    </row>
  </sheetData>
  <mergeCells count="4">
    <mergeCell ref="A4:I4"/>
    <mergeCell ref="A3:I3"/>
    <mergeCell ref="A15:I15"/>
    <mergeCell ref="A16:I16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>
    <oddHeader>&amp;L&amp;10VASIVÍZ ZRt.&amp;R&amp;10 2023. április 13.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6"/>
  <sheetViews>
    <sheetView zoomScaleNormal="100" workbookViewId="0">
      <selection activeCell="A24" sqref="A24"/>
    </sheetView>
  </sheetViews>
  <sheetFormatPr defaultColWidth="7" defaultRowHeight="15.75" x14ac:dyDescent="0.25"/>
  <cols>
    <col min="1" max="1" width="35.625" style="11" customWidth="1"/>
    <col min="2" max="2" width="10.5" style="185" customWidth="1"/>
    <col min="3" max="4" width="12.5" style="48" customWidth="1"/>
    <col min="5" max="5" width="12.5" style="11" customWidth="1"/>
    <col min="6" max="7" width="11.125" style="11" customWidth="1"/>
    <col min="8" max="8" width="10.5" style="11" customWidth="1"/>
    <col min="9" max="9" width="11.25" style="11" customWidth="1"/>
    <col min="10" max="10" width="10.375" style="11" customWidth="1"/>
    <col min="11" max="11" width="10.875" style="11" bestFit="1" customWidth="1"/>
    <col min="12" max="16384" width="7" style="11"/>
  </cols>
  <sheetData>
    <row r="2" spans="1:11" x14ac:dyDescent="0.25">
      <c r="A2" s="185"/>
    </row>
    <row r="3" spans="1:11" s="49" customFormat="1" ht="18.75" x14ac:dyDescent="0.3">
      <c r="A3" s="713" t="s">
        <v>227</v>
      </c>
      <c r="B3" s="713"/>
      <c r="C3" s="713"/>
      <c r="D3" s="713"/>
      <c r="E3" s="713"/>
      <c r="F3" s="713"/>
      <c r="G3" s="713"/>
      <c r="H3" s="713"/>
      <c r="I3" s="713"/>
    </row>
    <row r="4" spans="1:11" s="49" customFormat="1" ht="18.75" x14ac:dyDescent="0.25">
      <c r="A4" s="712" t="s">
        <v>313</v>
      </c>
      <c r="B4" s="712"/>
      <c r="C4" s="712"/>
      <c r="D4" s="712"/>
      <c r="E4" s="712"/>
      <c r="F4" s="712"/>
      <c r="G4" s="712"/>
      <c r="H4" s="712"/>
      <c r="I4" s="712"/>
    </row>
    <row r="5" spans="1:11" x14ac:dyDescent="0.25">
      <c r="A5" s="49"/>
      <c r="B5" s="186"/>
    </row>
    <row r="6" spans="1:11" ht="16.5" thickBot="1" x14ac:dyDescent="0.3"/>
    <row r="7" spans="1:11" ht="54" customHeight="1" thickBot="1" x14ac:dyDescent="0.3">
      <c r="A7" s="457" t="s">
        <v>0</v>
      </c>
      <c r="B7" s="458" t="s">
        <v>164</v>
      </c>
      <c r="C7" s="349" t="s">
        <v>316</v>
      </c>
      <c r="D7" s="349" t="s">
        <v>317</v>
      </c>
      <c r="E7" s="467" t="s">
        <v>318</v>
      </c>
      <c r="F7" s="349" t="s">
        <v>305</v>
      </c>
      <c r="G7" s="471" t="s">
        <v>306</v>
      </c>
      <c r="H7" s="349" t="s">
        <v>307</v>
      </c>
      <c r="I7" s="456" t="s">
        <v>308</v>
      </c>
    </row>
    <row r="8" spans="1:11" x14ac:dyDescent="0.25">
      <c r="A8" s="187"/>
      <c r="B8" s="295"/>
      <c r="C8" s="50"/>
      <c r="D8" s="50"/>
      <c r="E8" s="51"/>
      <c r="F8" s="188"/>
      <c r="G8" s="188"/>
      <c r="H8" s="51"/>
      <c r="I8" s="189"/>
    </row>
    <row r="9" spans="1:11" x14ac:dyDescent="0.25">
      <c r="A9" s="190" t="s">
        <v>165</v>
      </c>
      <c r="B9" s="191"/>
      <c r="C9" s="50"/>
      <c r="D9" s="50"/>
      <c r="E9" s="51"/>
      <c r="F9" s="51"/>
      <c r="G9" s="51"/>
      <c r="H9" s="361"/>
      <c r="I9" s="189"/>
    </row>
    <row r="10" spans="1:11" s="196" customFormat="1" x14ac:dyDescent="0.25">
      <c r="A10" s="192" t="s">
        <v>166</v>
      </c>
      <c r="B10" s="193" t="s">
        <v>167</v>
      </c>
      <c r="C10" s="194">
        <v>562</v>
      </c>
      <c r="D10" s="194">
        <v>574</v>
      </c>
      <c r="E10" s="468">
        <v>530</v>
      </c>
      <c r="F10" s="195">
        <f>IFERROR(E10/C10," ")</f>
        <v>0.94306049822064053</v>
      </c>
      <c r="G10" s="479">
        <f>E10-C10</f>
        <v>-32</v>
      </c>
      <c r="H10" s="195">
        <f>E10/D10</f>
        <v>0.9233449477351916</v>
      </c>
      <c r="I10" s="362">
        <f>+E10-D10</f>
        <v>-44</v>
      </c>
    </row>
    <row r="11" spans="1:11" s="196" customFormat="1" ht="16.5" thickBot="1" x14ac:dyDescent="0.3">
      <c r="A11" s="197" t="s">
        <v>168</v>
      </c>
      <c r="B11" s="198" t="s">
        <v>167</v>
      </c>
      <c r="C11" s="199">
        <v>14</v>
      </c>
      <c r="D11" s="199">
        <v>15</v>
      </c>
      <c r="E11" s="469">
        <v>18</v>
      </c>
      <c r="F11" s="200">
        <f t="shared" ref="F11:F12" si="0">IFERROR(E11/C11," ")</f>
        <v>1.2857142857142858</v>
      </c>
      <c r="G11" s="480">
        <f t="shared" ref="G11:G12" si="1">E11-C11</f>
        <v>4</v>
      </c>
      <c r="H11" s="195">
        <f t="shared" ref="H11:H12" si="2">E11/D11</f>
        <v>1.2</v>
      </c>
      <c r="I11" s="362">
        <f t="shared" ref="I11:I12" si="3">+E11-D11</f>
        <v>3</v>
      </c>
    </row>
    <row r="12" spans="1:11" s="205" customFormat="1" ht="30" customHeight="1" thickBot="1" x14ac:dyDescent="0.3">
      <c r="A12" s="201" t="s">
        <v>169</v>
      </c>
      <c r="B12" s="202" t="s">
        <v>167</v>
      </c>
      <c r="C12" s="203">
        <f>SUM(C10:C11)</f>
        <v>576</v>
      </c>
      <c r="D12" s="203">
        <f t="shared" ref="D12" si="4">SUM(D10:D11)</f>
        <v>589</v>
      </c>
      <c r="E12" s="203">
        <f>SUM(E10:E11)</f>
        <v>548</v>
      </c>
      <c r="F12" s="204">
        <f t="shared" si="0"/>
        <v>0.95138888888888884</v>
      </c>
      <c r="G12" s="481">
        <f t="shared" si="1"/>
        <v>-28</v>
      </c>
      <c r="H12" s="204">
        <f t="shared" si="2"/>
        <v>0.9303904923599321</v>
      </c>
      <c r="I12" s="363">
        <f t="shared" si="3"/>
        <v>-41</v>
      </c>
      <c r="K12" s="215"/>
    </row>
    <row r="13" spans="1:11" x14ac:dyDescent="0.25">
      <c r="A13" s="206"/>
      <c r="B13" s="191"/>
      <c r="C13" s="208"/>
      <c r="D13" s="207"/>
      <c r="E13" s="208"/>
      <c r="F13" s="209"/>
      <c r="G13" s="482"/>
      <c r="H13" s="209"/>
      <c r="I13" s="364"/>
      <c r="K13" s="196"/>
    </row>
    <row r="14" spans="1:11" s="48" customFormat="1" x14ac:dyDescent="0.25">
      <c r="A14" s="190" t="s">
        <v>170</v>
      </c>
      <c r="B14" s="210"/>
      <c r="C14" s="212"/>
      <c r="D14" s="211"/>
      <c r="E14" s="212"/>
      <c r="F14" s="213"/>
      <c r="G14" s="483"/>
      <c r="H14" s="213"/>
      <c r="I14" s="365"/>
      <c r="K14" s="196"/>
    </row>
    <row r="15" spans="1:11" s="196" customFormat="1" x14ac:dyDescent="0.25">
      <c r="A15" s="192" t="s">
        <v>171</v>
      </c>
      <c r="B15" s="193" t="s">
        <v>145</v>
      </c>
      <c r="C15" s="214">
        <v>2469549</v>
      </c>
      <c r="D15" s="214">
        <v>2680581</v>
      </c>
      <c r="E15" s="470">
        <v>2700599</v>
      </c>
      <c r="F15" s="195">
        <f t="shared" ref="F15:F19" si="5">IFERROR(E15/C15," ")</f>
        <v>1.0935595932698643</v>
      </c>
      <c r="G15" s="479">
        <f t="shared" ref="G15:G19" si="6">E15-C15</f>
        <v>231050</v>
      </c>
      <c r="H15" s="195">
        <f t="shared" ref="H15:H19" si="7">E15/D15</f>
        <v>1.0074677840363713</v>
      </c>
      <c r="I15" s="366">
        <f t="shared" ref="I15:I19" si="8">+E15-D15</f>
        <v>20018</v>
      </c>
      <c r="K15" s="215"/>
    </row>
    <row r="16" spans="1:11" s="196" customFormat="1" x14ac:dyDescent="0.25">
      <c r="A16" s="192" t="s">
        <v>172</v>
      </c>
      <c r="B16" s="193" t="s">
        <v>145</v>
      </c>
      <c r="C16" s="214">
        <v>40094</v>
      </c>
      <c r="D16" s="214">
        <v>43743</v>
      </c>
      <c r="E16" s="470">
        <v>45726</v>
      </c>
      <c r="F16" s="195">
        <f t="shared" si="5"/>
        <v>1.1404698957449992</v>
      </c>
      <c r="G16" s="479">
        <f t="shared" si="6"/>
        <v>5632</v>
      </c>
      <c r="H16" s="195">
        <f t="shared" si="7"/>
        <v>1.0453329675605241</v>
      </c>
      <c r="I16" s="366">
        <f t="shared" si="8"/>
        <v>1983</v>
      </c>
      <c r="K16" s="215"/>
    </row>
    <row r="17" spans="1:11" s="196" customFormat="1" x14ac:dyDescent="0.25">
      <c r="A17" s="192" t="s">
        <v>274</v>
      </c>
      <c r="B17" s="193" t="s">
        <v>145</v>
      </c>
      <c r="C17" s="214">
        <v>16635</v>
      </c>
      <c r="D17" s="214">
        <v>40881</v>
      </c>
      <c r="E17" s="470">
        <v>14446</v>
      </c>
      <c r="F17" s="195">
        <f t="shared" si="5"/>
        <v>0.86840997896002403</v>
      </c>
      <c r="G17" s="479">
        <f t="shared" si="6"/>
        <v>-2189</v>
      </c>
      <c r="H17" s="195">
        <f t="shared" si="7"/>
        <v>0.35336708984613879</v>
      </c>
      <c r="I17" s="366">
        <f t="shared" si="8"/>
        <v>-26435</v>
      </c>
      <c r="K17" s="215"/>
    </row>
    <row r="18" spans="1:11" s="196" customFormat="1" ht="16.5" thickBot="1" x14ac:dyDescent="0.3">
      <c r="A18" s="197" t="s">
        <v>173</v>
      </c>
      <c r="B18" s="198" t="s">
        <v>145</v>
      </c>
      <c r="C18" s="303">
        <v>0</v>
      </c>
      <c r="D18" s="303">
        <v>0</v>
      </c>
      <c r="E18" s="303">
        <v>0</v>
      </c>
      <c r="F18" s="200" t="str">
        <f t="shared" si="5"/>
        <v xml:space="preserve"> </v>
      </c>
      <c r="G18" s="480">
        <f t="shared" si="6"/>
        <v>0</v>
      </c>
      <c r="H18" s="200"/>
      <c r="I18" s="366">
        <f t="shared" si="8"/>
        <v>0</v>
      </c>
      <c r="K18" s="215"/>
    </row>
    <row r="19" spans="1:11" s="205" customFormat="1" ht="31.5" customHeight="1" thickBot="1" x14ac:dyDescent="0.3">
      <c r="A19" s="201" t="s">
        <v>174</v>
      </c>
      <c r="B19" s="202" t="s">
        <v>145</v>
      </c>
      <c r="C19" s="203">
        <f>SUM(C15:C18)</f>
        <v>2526278</v>
      </c>
      <c r="D19" s="203">
        <f>SUM(D15:D18)</f>
        <v>2765205</v>
      </c>
      <c r="E19" s="203">
        <f>SUM(E15:E18)</f>
        <v>2760771</v>
      </c>
      <c r="F19" s="204">
        <f t="shared" si="5"/>
        <v>1.0928215342887837</v>
      </c>
      <c r="G19" s="481">
        <f t="shared" si="6"/>
        <v>234493</v>
      </c>
      <c r="H19" s="204">
        <f t="shared" si="7"/>
        <v>0.99839650224847709</v>
      </c>
      <c r="I19" s="363">
        <f t="shared" si="8"/>
        <v>-4434</v>
      </c>
      <c r="K19" s="215"/>
    </row>
    <row r="20" spans="1:11" s="205" customFormat="1" x14ac:dyDescent="0.25">
      <c r="A20" s="216"/>
      <c r="B20" s="217"/>
      <c r="C20" s="218"/>
      <c r="D20" s="218"/>
      <c r="E20" s="341"/>
      <c r="F20" s="219"/>
      <c r="G20" s="219"/>
      <c r="H20" s="219"/>
      <c r="K20" s="196"/>
    </row>
    <row r="21" spans="1:11" s="205" customFormat="1" x14ac:dyDescent="0.25">
      <c r="A21" s="367" t="s">
        <v>298</v>
      </c>
      <c r="B21" s="217"/>
      <c r="C21" s="218"/>
      <c r="D21" s="218"/>
      <c r="E21" s="218"/>
      <c r="F21" s="219"/>
      <c r="G21" s="219"/>
      <c r="H21" s="219"/>
      <c r="K21" s="196"/>
    </row>
    <row r="22" spans="1:11" s="205" customFormat="1" x14ac:dyDescent="0.25">
      <c r="A22" s="216"/>
      <c r="B22" s="217"/>
      <c r="C22" s="218"/>
      <c r="D22" s="218"/>
      <c r="E22" s="218"/>
      <c r="F22" s="219"/>
      <c r="G22" s="219"/>
      <c r="H22" s="219"/>
      <c r="K22" s="196"/>
    </row>
    <row r="23" spans="1:11" s="205" customFormat="1" hidden="1" x14ac:dyDescent="0.25">
      <c r="A23" s="367" t="s">
        <v>268</v>
      </c>
      <c r="B23" s="217"/>
      <c r="C23" s="218"/>
      <c r="D23" s="218"/>
      <c r="E23" s="218"/>
      <c r="F23" s="219"/>
      <c r="G23" s="219"/>
      <c r="H23" s="219"/>
      <c r="K23" s="196"/>
    </row>
    <row r="24" spans="1:11" x14ac:dyDescent="0.25">
      <c r="E24" s="220"/>
      <c r="F24" s="220"/>
      <c r="G24" s="220"/>
      <c r="K24" s="196"/>
    </row>
    <row r="25" spans="1:11" x14ac:dyDescent="0.25">
      <c r="C25" s="221"/>
      <c r="D25" s="221"/>
      <c r="H25" s="37"/>
    </row>
    <row r="26" spans="1:11" x14ac:dyDescent="0.25">
      <c r="A26" s="23"/>
      <c r="C26" s="221"/>
      <c r="D26" s="221"/>
    </row>
    <row r="36" spans="2:2" x14ac:dyDescent="0.25">
      <c r="B36" s="185" t="s">
        <v>115</v>
      </c>
    </row>
  </sheetData>
  <mergeCells count="2">
    <mergeCell ref="A4:I4"/>
    <mergeCell ref="A3:I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>
    <oddHeader>&amp;L&amp;10VASIVÍZ ZRt.&amp;R&amp;10 2023. április 13.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12</vt:i4>
      </vt:variant>
    </vt:vector>
  </HeadingPairs>
  <TitlesOfParts>
    <vt:vector size="24" baseType="lpstr">
      <vt:lpstr>Főlap</vt:lpstr>
      <vt:lpstr>Mennyiség</vt:lpstr>
      <vt:lpstr>Term.ért. és eredmény</vt:lpstr>
      <vt:lpstr>Bevétel</vt:lpstr>
      <vt:lpstr>Költség, ráford.</vt:lpstr>
      <vt:lpstr>Anyag,energia </vt:lpstr>
      <vt:lpstr>Tárgyi eszk.fennt.</vt:lpstr>
      <vt:lpstr>Készletgazd.</vt:lpstr>
      <vt:lpstr>Létszám, bér</vt:lpstr>
      <vt:lpstr>Személyi jell.kif.</vt:lpstr>
      <vt:lpstr>Beruházás</vt:lpstr>
      <vt:lpstr>Építés</vt:lpstr>
      <vt:lpstr>'Anyag,energia '!Nyomtatási_terület</vt:lpstr>
      <vt:lpstr>Beruházás!Nyomtatási_terület</vt:lpstr>
      <vt:lpstr>Bevétel!Nyomtatási_terület</vt:lpstr>
      <vt:lpstr>Építés!Nyomtatási_terület</vt:lpstr>
      <vt:lpstr>Főlap!Nyomtatási_terület</vt:lpstr>
      <vt:lpstr>Készletgazd.!Nyomtatási_terület</vt:lpstr>
      <vt:lpstr>'Költség, ráford.'!Nyomtatási_terület</vt:lpstr>
      <vt:lpstr>'Létszám, bér'!Nyomtatási_terület</vt:lpstr>
      <vt:lpstr>Mennyiség!Nyomtatási_terület</vt:lpstr>
      <vt:lpstr>'Személyi jell.kif.'!Nyomtatási_terület</vt:lpstr>
      <vt:lpstr>'Tárgyi eszk.fennt.'!Nyomtatási_terület</vt:lpstr>
      <vt:lpstr>'Term.ért. és eredmény'!Nyomtatási_terület</vt:lpstr>
    </vt:vector>
  </TitlesOfParts>
  <Company>VASIVÍZ 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Temesi Lajosné</dc:creator>
  <cp:lastModifiedBy>Horváth Viktória</cp:lastModifiedBy>
  <cp:lastPrinted>2023-04-17T11:48:02Z</cp:lastPrinted>
  <dcterms:created xsi:type="dcterms:W3CDTF">2001-12-10T13:04:56Z</dcterms:created>
  <dcterms:modified xsi:type="dcterms:W3CDTF">2023-04-17T12:17:00Z</dcterms:modified>
</cp:coreProperties>
</file>