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X:\User\Kozgazdasagi\Kozos\Beszámolók\2022. év\2022.év\SZMJV-nek küldendő_VÉGLEGES_20230417\"/>
    </mc:Choice>
  </mc:AlternateContent>
  <bookViews>
    <workbookView xWindow="360" yWindow="270" windowWidth="24555" windowHeight="13290" tabRatio="684"/>
  </bookViews>
  <sheets>
    <sheet name="ZRt. össz. tény" sheetId="36" r:id="rId1"/>
  </sheets>
  <externalReferences>
    <externalReference r:id="rId2"/>
  </externalReferences>
  <definedNames>
    <definedName name="__bookmark_5" localSheetId="0">#REF!</definedName>
    <definedName name="__bookmark_5">#REF!</definedName>
    <definedName name="__bookmark_6" localSheetId="0">'[1]2017. fkv. karton'!#REF!</definedName>
    <definedName name="__bookmark_6">'[1]2017. fkv. karton'!#REF!</definedName>
    <definedName name="__bookmark_7" localSheetId="0">#REF!</definedName>
    <definedName name="__bookmark_7">#REF!</definedName>
    <definedName name="__bookmark_8" localSheetId="0">#REF!</definedName>
    <definedName name="__bookmark_8">#REF!</definedName>
    <definedName name="_xlnm.Print_Area" localSheetId="0">'ZRt. össz. tény'!$A$1:$L$58</definedName>
  </definedNames>
  <calcPr calcId="152511"/>
</workbook>
</file>

<file path=xl/calcChain.xml><?xml version="1.0" encoding="utf-8"?>
<calcChain xmlns="http://schemas.openxmlformats.org/spreadsheetml/2006/main">
  <c r="K24" i="36" l="1"/>
  <c r="L24" i="36"/>
  <c r="K25" i="36"/>
  <c r="L25" i="36" s="1"/>
  <c r="K10" i="36"/>
  <c r="L10" i="36" s="1"/>
  <c r="J40" i="36"/>
  <c r="I40" i="36"/>
  <c r="H40" i="36"/>
  <c r="G40" i="36"/>
  <c r="F40" i="36"/>
  <c r="D40" i="36"/>
  <c r="C40" i="36"/>
  <c r="K37" i="36"/>
  <c r="E37" i="36"/>
  <c r="L37" i="36" s="1"/>
  <c r="K34" i="36"/>
  <c r="K40" i="36" s="1"/>
  <c r="E34" i="36"/>
  <c r="E40" i="36" s="1"/>
  <c r="J30" i="36"/>
  <c r="I30" i="36"/>
  <c r="H30" i="36"/>
  <c r="G30" i="36"/>
  <c r="F30" i="36"/>
  <c r="D30" i="36"/>
  <c r="C30" i="36"/>
  <c r="K27" i="36"/>
  <c r="E27" i="36"/>
  <c r="F26" i="36"/>
  <c r="K21" i="36"/>
  <c r="E21" i="36"/>
  <c r="K18" i="36"/>
  <c r="E18" i="36"/>
  <c r="L18" i="36" s="1"/>
  <c r="K15" i="36"/>
  <c r="E15" i="36"/>
  <c r="K13" i="36"/>
  <c r="K12" i="36"/>
  <c r="E12" i="36"/>
  <c r="K6" i="36"/>
  <c r="K30" i="36" s="1"/>
  <c r="E6" i="36"/>
  <c r="D43" i="36" l="1"/>
  <c r="D47" i="36" s="1"/>
  <c r="G43" i="36"/>
  <c r="G47" i="36" s="1"/>
  <c r="I43" i="36"/>
  <c r="I47" i="36" s="1"/>
  <c r="K43" i="36"/>
  <c r="L40" i="36"/>
  <c r="L27" i="36"/>
  <c r="C43" i="36"/>
  <c r="C47" i="36" s="1"/>
  <c r="F43" i="36"/>
  <c r="F47" i="36" s="1"/>
  <c r="H43" i="36"/>
  <c r="H47" i="36" s="1"/>
  <c r="J43" i="36"/>
  <c r="J47" i="36" s="1"/>
  <c r="E47" i="36"/>
  <c r="E30" i="36"/>
  <c r="E43" i="36" s="1"/>
  <c r="L43" i="36" s="1"/>
  <c r="L12" i="36"/>
  <c r="L6" i="36"/>
  <c r="L15" i="36"/>
  <c r="L21" i="36"/>
  <c r="L34" i="36"/>
  <c r="K47" i="36" l="1"/>
  <c r="L47" i="36" s="1"/>
  <c r="L30" i="36"/>
  <c r="G8" i="36" l="1"/>
  <c r="J8" i="36" l="1"/>
  <c r="I8" i="36" l="1"/>
  <c r="D8" i="36"/>
  <c r="C8" i="36" l="1"/>
  <c r="E7" i="36"/>
  <c r="F8" i="36"/>
  <c r="E8" i="36" l="1"/>
  <c r="H8" i="36" l="1"/>
  <c r="K7" i="36"/>
  <c r="K8" i="36" l="1"/>
  <c r="L7" i="36"/>
  <c r="L8" i="36" s="1"/>
  <c r="D20" i="36" l="1"/>
  <c r="G20" i="36"/>
  <c r="I20" i="36" l="1"/>
  <c r="C20" i="36"/>
  <c r="E19" i="36"/>
  <c r="J20" i="36"/>
  <c r="H20" i="36"/>
  <c r="D14" i="36"/>
  <c r="E13" i="36"/>
  <c r="I29" i="36"/>
  <c r="G29" i="36"/>
  <c r="H41" i="36"/>
  <c r="J29" i="36"/>
  <c r="H29" i="36"/>
  <c r="E38" i="36"/>
  <c r="D29" i="36"/>
  <c r="H17" i="36" l="1"/>
  <c r="G17" i="36"/>
  <c r="E20" i="36"/>
  <c r="E14" i="36"/>
  <c r="L13" i="36"/>
  <c r="L14" i="36" s="1"/>
  <c r="F20" i="36"/>
  <c r="K19" i="36"/>
  <c r="K20" i="36" s="1"/>
  <c r="K38" i="36"/>
  <c r="L38" i="36" s="1"/>
  <c r="G41" i="36"/>
  <c r="F29" i="36"/>
  <c r="K28" i="36"/>
  <c r="K29" i="36" s="1"/>
  <c r="J41" i="36"/>
  <c r="D41" i="36"/>
  <c r="J17" i="36" l="1"/>
  <c r="D17" i="36"/>
  <c r="L19" i="36"/>
  <c r="L20" i="36" s="1"/>
  <c r="I17" i="36"/>
  <c r="I41" i="36"/>
  <c r="H23" i="36"/>
  <c r="H31" i="36"/>
  <c r="E22" i="36"/>
  <c r="D23" i="36"/>
  <c r="G23" i="36"/>
  <c r="G31" i="36"/>
  <c r="C29" i="36"/>
  <c r="E28" i="36"/>
  <c r="C31" i="36"/>
  <c r="C23" i="36"/>
  <c r="I23" i="36"/>
  <c r="J23" i="36"/>
  <c r="K22" i="36"/>
  <c r="F23" i="36"/>
  <c r="F31" i="36"/>
  <c r="I31" i="36" l="1"/>
  <c r="I32" i="36" s="1"/>
  <c r="C17" i="36"/>
  <c r="E16" i="36"/>
  <c r="E31" i="36" s="1"/>
  <c r="F17" i="36"/>
  <c r="K16" i="36"/>
  <c r="K17" i="36" s="1"/>
  <c r="J31" i="36"/>
  <c r="J44" i="36" s="1"/>
  <c r="D31" i="36"/>
  <c r="D44" i="36" s="1"/>
  <c r="F32" i="36"/>
  <c r="F33" i="36"/>
  <c r="K23" i="36"/>
  <c r="K31" i="36"/>
  <c r="I44" i="36"/>
  <c r="C32" i="36"/>
  <c r="C33" i="36"/>
  <c r="H33" i="36"/>
  <c r="H44" i="36"/>
  <c r="H32" i="36"/>
  <c r="F41" i="36"/>
  <c r="F44" i="36" s="1"/>
  <c r="K35" i="36"/>
  <c r="K41" i="36" s="1"/>
  <c r="L28" i="36"/>
  <c r="L29" i="36" s="1"/>
  <c r="E29" i="36"/>
  <c r="E35" i="36"/>
  <c r="C41" i="36"/>
  <c r="C44" i="36" s="1"/>
  <c r="G32" i="36"/>
  <c r="G33" i="36"/>
  <c r="G44" i="36"/>
  <c r="E23" i="36"/>
  <c r="L22" i="36"/>
  <c r="L23" i="36" s="1"/>
  <c r="I33" i="36" l="1"/>
  <c r="J33" i="36"/>
  <c r="J32" i="36"/>
  <c r="D32" i="36"/>
  <c r="L16" i="36"/>
  <c r="L17" i="36" s="1"/>
  <c r="E17" i="36"/>
  <c r="D33" i="36"/>
  <c r="C46" i="36"/>
  <c r="C45" i="36"/>
  <c r="C48" i="36"/>
  <c r="F46" i="36"/>
  <c r="F45" i="36"/>
  <c r="F48" i="36"/>
  <c r="E33" i="36"/>
  <c r="E32" i="36"/>
  <c r="G46" i="36"/>
  <c r="G45" i="36"/>
  <c r="G48" i="36"/>
  <c r="L35" i="36"/>
  <c r="E41" i="36"/>
  <c r="L41" i="36" s="1"/>
  <c r="I46" i="36"/>
  <c r="I48" i="36"/>
  <c r="I45" i="36"/>
  <c r="D46" i="36"/>
  <c r="D48" i="36"/>
  <c r="D45" i="36"/>
  <c r="J46" i="36"/>
  <c r="J48" i="36"/>
  <c r="J45" i="36"/>
  <c r="H46" i="36"/>
  <c r="H48" i="36"/>
  <c r="H45" i="36"/>
  <c r="L31" i="36"/>
  <c r="K44" i="36"/>
  <c r="K32" i="36"/>
  <c r="K33" i="36"/>
  <c r="K45" i="36" l="1"/>
  <c r="K46" i="36"/>
  <c r="J50" i="36"/>
  <c r="J49" i="36"/>
  <c r="I50" i="36"/>
  <c r="I49" i="36"/>
  <c r="G50" i="36"/>
  <c r="G49" i="36"/>
  <c r="E44" i="36"/>
  <c r="F50" i="36"/>
  <c r="F49" i="36"/>
  <c r="K48" i="36"/>
  <c r="L32" i="36"/>
  <c r="L33" i="36"/>
  <c r="H50" i="36"/>
  <c r="H49" i="36"/>
  <c r="D50" i="36"/>
  <c r="D49" i="36"/>
  <c r="C50" i="36"/>
  <c r="E48" i="36"/>
  <c r="C49" i="36"/>
  <c r="E50" i="36" l="1"/>
  <c r="E49" i="36"/>
  <c r="L48" i="36"/>
  <c r="K50" i="36"/>
  <c r="K49" i="36"/>
  <c r="E46" i="36"/>
  <c r="E45" i="36"/>
  <c r="L44" i="36"/>
  <c r="L46" i="36" l="1"/>
  <c r="L45" i="36"/>
  <c r="L50" i="36"/>
  <c r="L49" i="36"/>
</calcChain>
</file>

<file path=xl/sharedStrings.xml><?xml version="1.0" encoding="utf-8"?>
<sst xmlns="http://schemas.openxmlformats.org/spreadsheetml/2006/main" count="77" uniqueCount="35">
  <si>
    <t>Ivóvíz
szolgáltatás</t>
  </si>
  <si>
    <t>Fürdő
szolgáltatás</t>
  </si>
  <si>
    <t>Építőipari
tevékenység</t>
  </si>
  <si>
    <t>eFt</t>
  </si>
  <si>
    <t>2022. év tény</t>
  </si>
  <si>
    <t>Ágazati eredmény terv értékelése</t>
  </si>
  <si>
    <t>Tevékenységek</t>
  </si>
  <si>
    <t>Szennyvíz-
elvezetés,
-tisztítás</t>
  </si>
  <si>
    <t>ELSŐDLEGES
TEVÉKENYSÉG</t>
  </si>
  <si>
    <t>Ipari víz
szolgáltatás</t>
  </si>
  <si>
    <t>Alaptevékeny-
séggel kapcs.
egyéb tev.</t>
  </si>
  <si>
    <t>Alaptevékeny-
ségen kívüli
egyéb tev.</t>
  </si>
  <si>
    <t>MÁSODLAGOS
TEVÉKENYSÉG</t>
  </si>
  <si>
    <t>ZRt.
ÖSSZESEN</t>
  </si>
  <si>
    <t>Értékesítés
nettó
árbevétele</t>
  </si>
  <si>
    <t>Ebből 
befejezetlen 
építőipari munkák</t>
  </si>
  <si>
    <t>Befejezetlen építőipari munkák</t>
  </si>
  <si>
    <t>Export ért. 
nettó árbevétele</t>
  </si>
  <si>
    <t>Értékesítés
közvetlen
költsége</t>
  </si>
  <si>
    <t>Közvetett
költség</t>
  </si>
  <si>
    <t>Egyéb
bevételek</t>
  </si>
  <si>
    <t>Ebből önkormányzattól kapott támogatás</t>
  </si>
  <si>
    <t>Egyéb
ráfordítások</t>
  </si>
  <si>
    <t>ÜZEMI (ÜZLETI)
TEVÉKENYSÉG
EREDMÉNYE</t>
  </si>
  <si>
    <t>Pénzügyi
műveletek
bevételei</t>
  </si>
  <si>
    <t>Pénzügyi
műveletek
ráfordításai</t>
  </si>
  <si>
    <t>PÉNZÜGYI
MŰVELETEK
EREDMÉNYE</t>
  </si>
  <si>
    <t>ADÓZÁS
ELŐTTI
EREDMÉNY</t>
  </si>
  <si>
    <t>…………………………………………</t>
  </si>
  <si>
    <t>Krenner Róbert</t>
  </si>
  <si>
    <t>vezérigazgató</t>
  </si>
  <si>
    <t>2022. év terv</t>
  </si>
  <si>
    <t>ADÓZÁS
ELŐTTI
EREDMÉNY USZODA TÁMOGATÁS NÉLKÜL</t>
  </si>
  <si>
    <t xml:space="preserve">index </t>
  </si>
  <si>
    <t>eltérés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</si>
</sst>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1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sz val="10"/>
      <name val="Arial CE"/>
      <charset val="238"/>
    </font>
    <font>
      <b/>
      <i/>
      <sz val="12"/>
      <name val="Arial CE"/>
      <charset val="238"/>
    </font>
    <font>
      <b/>
      <i/>
      <sz val="10"/>
      <name val="Arial CE"/>
      <charset val="238"/>
    </font>
    <font>
      <i/>
      <sz val="10"/>
      <name val="Arial CE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b/>
      <sz val="8"/>
      <name val="Arial CE"/>
      <family val="2"/>
      <charset val="238"/>
    </font>
    <font>
      <i/>
      <sz val="8"/>
      <name val="Arial CE"/>
      <charset val="238"/>
    </font>
    <font>
      <b/>
      <sz val="10"/>
      <color rgb="FFFF000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9" fontId="3" fillId="0" borderId="0" applyFont="0" applyFill="0" applyBorder="0" applyAlignment="0" applyProtection="0"/>
    <xf numFmtId="0" fontId="2" fillId="0" borderId="0"/>
    <xf numFmtId="9" fontId="12" fillId="0" borderId="0" applyFont="0" applyFill="0" applyBorder="0" applyAlignment="0" applyProtection="0"/>
    <xf numFmtId="0" fontId="1" fillId="0" borderId="0"/>
  </cellStyleXfs>
  <cellXfs count="54">
    <xf numFmtId="0" fontId="0" fillId="0" borderId="0" xfId="0"/>
    <xf numFmtId="3" fontId="0" fillId="0" borderId="1" xfId="0" applyNumberFormat="1" applyBorder="1"/>
    <xf numFmtId="0" fontId="8" fillId="0" borderId="0" xfId="0" applyFont="1" applyFill="1" applyAlignment="1">
      <alignment horizontal="right"/>
    </xf>
    <xf numFmtId="3" fontId="10" fillId="0" borderId="1" xfId="0" applyNumberFormat="1" applyFont="1" applyFill="1" applyBorder="1"/>
    <xf numFmtId="3" fontId="8" fillId="0" borderId="1" xfId="0" applyNumberFormat="1" applyFont="1" applyFill="1" applyBorder="1"/>
    <xf numFmtId="0" fontId="8" fillId="0" borderId="0" xfId="0" applyFont="1" applyFill="1"/>
    <xf numFmtId="3" fontId="8" fillId="0" borderId="0" xfId="0" applyNumberFormat="1" applyFont="1" applyFill="1"/>
    <xf numFmtId="0" fontId="9" fillId="0" borderId="0" xfId="0" applyFont="1" applyFill="1" applyAlignment="1">
      <alignment horizontal="center"/>
    </xf>
    <xf numFmtId="0" fontId="10" fillId="0" borderId="0" xfId="0" applyFont="1" applyFill="1"/>
    <xf numFmtId="0" fontId="13" fillId="0" borderId="0" xfId="0" applyFont="1" applyFill="1" applyAlignment="1">
      <alignment horizontal="center"/>
    </xf>
    <xf numFmtId="0" fontId="14" fillId="0" borderId="0" xfId="0" applyFont="1" applyFill="1"/>
    <xf numFmtId="0" fontId="15" fillId="0" borderId="0" xfId="0" applyFont="1" applyFill="1"/>
    <xf numFmtId="3" fontId="8" fillId="0" borderId="1" xfId="0" applyNumberFormat="1" applyFont="1" applyFill="1" applyBorder="1" applyAlignment="1">
      <alignment horizontal="center" vertical="center" wrapText="1"/>
    </xf>
    <xf numFmtId="3" fontId="14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left" vertical="center" wrapText="1"/>
    </xf>
    <xf numFmtId="3" fontId="0" fillId="0" borderId="2" xfId="0" applyNumberFormat="1" applyBorder="1"/>
    <xf numFmtId="3" fontId="15" fillId="0" borderId="1" xfId="0" applyNumberFormat="1" applyFont="1" applyFill="1" applyBorder="1"/>
    <xf numFmtId="164" fontId="10" fillId="0" borderId="1" xfId="8" applyNumberFormat="1" applyFont="1" applyFill="1" applyBorder="1"/>
    <xf numFmtId="164" fontId="15" fillId="0" borderId="1" xfId="8" applyNumberFormat="1" applyFont="1" applyFill="1" applyBorder="1"/>
    <xf numFmtId="164" fontId="8" fillId="0" borderId="1" xfId="8" applyNumberFormat="1" applyFont="1" applyFill="1" applyBorder="1"/>
    <xf numFmtId="3" fontId="16" fillId="0" borderId="1" xfId="0" applyNumberFormat="1" applyFont="1" applyFill="1" applyBorder="1" applyAlignment="1">
      <alignment horizontal="left" vertical="center" wrapText="1"/>
    </xf>
    <xf numFmtId="164" fontId="16" fillId="0" borderId="1" xfId="8" applyNumberFormat="1" applyFont="1" applyFill="1" applyBorder="1"/>
    <xf numFmtId="164" fontId="17" fillId="0" borderId="1" xfId="8" applyNumberFormat="1" applyFont="1" applyFill="1" applyBorder="1"/>
    <xf numFmtId="3" fontId="16" fillId="0" borderId="1" xfId="0" applyNumberFormat="1" applyFont="1" applyFill="1" applyBorder="1"/>
    <xf numFmtId="164" fontId="18" fillId="0" borderId="1" xfId="8" applyNumberFormat="1" applyFont="1" applyFill="1" applyBorder="1"/>
    <xf numFmtId="0" fontId="16" fillId="0" borderId="0" xfId="0" applyFont="1" applyFill="1"/>
    <xf numFmtId="0" fontId="18" fillId="0" borderId="0" xfId="0" applyFont="1" applyFill="1"/>
    <xf numFmtId="3" fontId="17" fillId="0" borderId="1" xfId="0" applyNumberFormat="1" applyFont="1" applyFill="1" applyBorder="1"/>
    <xf numFmtId="3" fontId="18" fillId="0" borderId="1" xfId="0" applyNumberFormat="1" applyFont="1" applyFill="1" applyBorder="1"/>
    <xf numFmtId="3" fontId="19" fillId="0" borderId="1" xfId="0" applyNumberFormat="1" applyFont="1" applyFill="1" applyBorder="1"/>
    <xf numFmtId="164" fontId="19" fillId="0" borderId="1" xfId="8" applyNumberFormat="1" applyFont="1" applyFill="1" applyBorder="1"/>
    <xf numFmtId="3" fontId="0" fillId="0" borderId="3" xfId="0" applyNumberFormat="1" applyBorder="1"/>
    <xf numFmtId="3" fontId="11" fillId="0" borderId="1" xfId="0" applyNumberFormat="1" applyFont="1" applyFill="1" applyBorder="1" applyAlignment="1">
      <alignment horizontal="left" vertical="center" wrapText="1"/>
    </xf>
    <xf numFmtId="3" fontId="14" fillId="0" borderId="1" xfId="0" applyNumberFormat="1" applyFont="1" applyFill="1" applyBorder="1"/>
    <xf numFmtId="3" fontId="8" fillId="0" borderId="1" xfId="0" applyNumberFormat="1" applyFont="1" applyFill="1" applyBorder="1" applyAlignment="1">
      <alignment horizontal="left" vertical="center" wrapText="1"/>
    </xf>
    <xf numFmtId="3" fontId="8" fillId="0" borderId="1" xfId="8" applyNumberFormat="1" applyFont="1" applyFill="1" applyBorder="1"/>
    <xf numFmtId="3" fontId="14" fillId="0" borderId="1" xfId="8" applyNumberFormat="1" applyFont="1" applyFill="1" applyBorder="1"/>
    <xf numFmtId="0" fontId="8" fillId="0" borderId="0" xfId="0" applyFont="1" applyFill="1" applyBorder="1" applyAlignment="1">
      <alignment horizontal="left" vertical="center" wrapText="1"/>
    </xf>
    <xf numFmtId="3" fontId="8" fillId="0" borderId="0" xfId="0" applyNumberFormat="1" applyFont="1" applyFill="1" applyBorder="1" applyAlignment="1">
      <alignment horizontal="left" vertical="center" wrapText="1"/>
    </xf>
    <xf numFmtId="164" fontId="8" fillId="0" borderId="0" xfId="8" applyNumberFormat="1" applyFont="1" applyFill="1" applyBorder="1"/>
    <xf numFmtId="164" fontId="14" fillId="0" borderId="0" xfId="8" applyNumberFormat="1" applyFont="1" applyFill="1" applyBorder="1"/>
    <xf numFmtId="3" fontId="8" fillId="0" borderId="0" xfId="8" applyNumberFormat="1" applyFont="1" applyFill="1" applyBorder="1"/>
    <xf numFmtId="3" fontId="20" fillId="0" borderId="0" xfId="0" applyNumberFormat="1" applyFont="1" applyFill="1"/>
    <xf numFmtId="0" fontId="11" fillId="0" borderId="0" xfId="0" applyFont="1" applyFill="1"/>
    <xf numFmtId="3" fontId="14" fillId="0" borderId="0" xfId="0" applyNumberFormat="1" applyFont="1" applyFill="1"/>
    <xf numFmtId="164" fontId="14" fillId="0" borderId="1" xfId="8" applyNumberFormat="1" applyFont="1" applyFill="1" applyBorder="1"/>
    <xf numFmtId="9" fontId="8" fillId="0" borderId="1" xfId="8" applyFont="1" applyFill="1" applyBorder="1"/>
    <xf numFmtId="0" fontId="10" fillId="0" borderId="0" xfId="0" applyFont="1" applyFill="1" applyAlignment="1">
      <alignment horizontal="center"/>
    </xf>
    <xf numFmtId="0" fontId="10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center"/>
    </xf>
    <xf numFmtId="0" fontId="8" fillId="0" borderId="1" xfId="0" applyFont="1" applyFill="1" applyBorder="1" applyAlignment="1">
      <alignment horizontal="left" vertical="center"/>
    </xf>
    <xf numFmtId="0" fontId="16" fillId="0" borderId="1" xfId="0" applyFont="1" applyFill="1" applyBorder="1" applyAlignment="1">
      <alignment horizontal="left" vertical="center" wrapText="1"/>
    </xf>
  </cellXfs>
  <cellStyles count="10">
    <cellStyle name="Normál" xfId="0" builtinId="0"/>
    <cellStyle name="Normál 2" xfId="1"/>
    <cellStyle name="Normál 2 2" xfId="3"/>
    <cellStyle name="Normál 3" xfId="2"/>
    <cellStyle name="Normál 4" xfId="4"/>
    <cellStyle name="Normál 5" xfId="5"/>
    <cellStyle name="Normál 5 2" xfId="7"/>
    <cellStyle name="Normál 6" xfId="9"/>
    <cellStyle name="Százalék" xfId="8" builtinId="5"/>
    <cellStyle name="Százalék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/Kozgazdasagi/Kozos/Ellen&#337;rz&#233;s/2017.&#233;v/Arbevetel_fkv_mszam_ell_2017_I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656. sz. riport"/>
      <sheetName val="hibás átkönyvelendő"/>
      <sheetName val="2017. fkv. karton"/>
    </sheetNames>
    <sheetDataSet>
      <sheetData sheetId="0" refreshError="1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7"/>
  <sheetViews>
    <sheetView tabSelected="1" workbookViewId="0">
      <pane xSplit="2" ySplit="5" topLeftCell="C6" activePane="bottomRight" state="frozen"/>
      <selection activeCell="A2" sqref="A2:L2"/>
      <selection pane="topRight" activeCell="A2" sqref="A2:L2"/>
      <selection pane="bottomLeft" activeCell="A2" sqref="A2:L2"/>
      <selection pane="bottomRight" activeCell="A2" sqref="A2:L2"/>
    </sheetView>
  </sheetViews>
  <sheetFormatPr defaultColWidth="15.7109375" defaultRowHeight="12.75" x14ac:dyDescent="0.2"/>
  <cols>
    <col min="1" max="1" width="14.28515625" style="8" customWidth="1"/>
    <col min="2" max="2" width="18" style="5" customWidth="1"/>
    <col min="3" max="4" width="13.7109375" style="5" bestFit="1" customWidth="1"/>
    <col min="5" max="5" width="15.85546875" style="10" bestFit="1" customWidth="1"/>
    <col min="6" max="7" width="13.7109375" style="8" bestFit="1" customWidth="1"/>
    <col min="8" max="8" width="13.7109375" style="5" bestFit="1" customWidth="1"/>
    <col min="9" max="10" width="14" style="8" bestFit="1" customWidth="1"/>
    <col min="11" max="11" width="15.85546875" style="11" bestFit="1" customWidth="1"/>
    <col min="12" max="12" width="10.85546875" style="5" customWidth="1"/>
    <col min="13" max="13" width="15.7109375" style="8" customWidth="1"/>
    <col min="14" max="14" width="15.7109375" style="5" customWidth="1"/>
    <col min="15" max="16384" width="15.7109375" style="8"/>
  </cols>
  <sheetData>
    <row r="1" spans="1:18" s="5" customFormat="1" ht="15.75" x14ac:dyDescent="0.25">
      <c r="A1" s="51" t="s">
        <v>5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7"/>
      <c r="N1" s="7"/>
    </row>
    <row r="2" spans="1:18" ht="15.75" x14ac:dyDescent="0.25">
      <c r="A2" s="51" t="s">
        <v>4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7"/>
      <c r="N2" s="7"/>
    </row>
    <row r="3" spans="1:18" ht="15.75" x14ac:dyDescent="0.25">
      <c r="A3" s="7"/>
      <c r="B3" s="7"/>
      <c r="C3" s="7"/>
      <c r="D3" s="7"/>
      <c r="E3" s="9"/>
      <c r="F3" s="7"/>
      <c r="G3" s="7"/>
      <c r="H3" s="7"/>
      <c r="I3" s="7"/>
      <c r="J3" s="7"/>
      <c r="K3" s="9"/>
      <c r="L3" s="7"/>
      <c r="M3" s="7"/>
      <c r="N3" s="7"/>
    </row>
    <row r="4" spans="1:18" x14ac:dyDescent="0.2">
      <c r="L4" s="2" t="s">
        <v>3</v>
      </c>
      <c r="R4" s="2"/>
    </row>
    <row r="5" spans="1:18" s="5" customFormat="1" ht="38.25" x14ac:dyDescent="0.2">
      <c r="A5" s="52" t="s">
        <v>6</v>
      </c>
      <c r="B5" s="52"/>
      <c r="C5" s="12" t="s">
        <v>0</v>
      </c>
      <c r="D5" s="12" t="s">
        <v>7</v>
      </c>
      <c r="E5" s="13" t="s">
        <v>8</v>
      </c>
      <c r="F5" s="12" t="s">
        <v>1</v>
      </c>
      <c r="G5" s="12" t="s">
        <v>2</v>
      </c>
      <c r="H5" s="12" t="s">
        <v>9</v>
      </c>
      <c r="I5" s="12" t="s">
        <v>10</v>
      </c>
      <c r="J5" s="12" t="s">
        <v>11</v>
      </c>
      <c r="K5" s="13" t="s">
        <v>12</v>
      </c>
      <c r="L5" s="14" t="s">
        <v>13</v>
      </c>
    </row>
    <row r="6" spans="1:18" x14ac:dyDescent="0.2">
      <c r="A6" s="49" t="s">
        <v>14</v>
      </c>
      <c r="B6" s="15" t="s">
        <v>31</v>
      </c>
      <c r="C6" s="16">
        <v>3018440</v>
      </c>
      <c r="D6" s="3">
        <v>3341256</v>
      </c>
      <c r="E6" s="17">
        <f>SUM(C6:D6)</f>
        <v>6359696</v>
      </c>
      <c r="F6" s="3">
        <v>127058</v>
      </c>
      <c r="G6" s="3">
        <v>1063311</v>
      </c>
      <c r="H6" s="3">
        <v>7500</v>
      </c>
      <c r="I6" s="3">
        <v>93939</v>
      </c>
      <c r="J6" s="3">
        <v>215759</v>
      </c>
      <c r="K6" s="17">
        <f>SUM(F6:J6)</f>
        <v>1507567</v>
      </c>
      <c r="L6" s="4">
        <f>SUM(E6,K6)</f>
        <v>7867263</v>
      </c>
    </row>
    <row r="7" spans="1:18" ht="12.75" customHeight="1" x14ac:dyDescent="0.2">
      <c r="A7" s="49"/>
      <c r="B7" s="15" t="s">
        <v>4</v>
      </c>
      <c r="C7" s="3">
        <v>3005695</v>
      </c>
      <c r="D7" s="3">
        <v>3385157</v>
      </c>
      <c r="E7" s="17">
        <f>SUM(C7:D7)</f>
        <v>6390852</v>
      </c>
      <c r="F7" s="3">
        <v>105164</v>
      </c>
      <c r="G7" s="3">
        <v>867642</v>
      </c>
      <c r="H7" s="3">
        <v>18163</v>
      </c>
      <c r="I7" s="3">
        <v>101332</v>
      </c>
      <c r="J7" s="3">
        <v>312264</v>
      </c>
      <c r="K7" s="17">
        <f>SUM(F7:J7)</f>
        <v>1404565</v>
      </c>
      <c r="L7" s="4">
        <f>SUM(E7,K7)</f>
        <v>7795417</v>
      </c>
    </row>
    <row r="8" spans="1:18" x14ac:dyDescent="0.2">
      <c r="A8" s="49"/>
      <c r="B8" s="15" t="s">
        <v>33</v>
      </c>
      <c r="C8" s="18">
        <f>+C7/C6</f>
        <v>0.99577762022766725</v>
      </c>
      <c r="D8" s="18">
        <f t="shared" ref="D8:L8" si="0">+D7/D6</f>
        <v>1.0131390710559143</v>
      </c>
      <c r="E8" s="19">
        <f t="shared" si="0"/>
        <v>1.0048989763032699</v>
      </c>
      <c r="F8" s="18">
        <f t="shared" si="0"/>
        <v>0.82768499425459241</v>
      </c>
      <c r="G8" s="18">
        <f t="shared" si="0"/>
        <v>0.81598140149025078</v>
      </c>
      <c r="H8" s="18">
        <f t="shared" si="0"/>
        <v>2.4217333333333335</v>
      </c>
      <c r="I8" s="18">
        <f t="shared" si="0"/>
        <v>1.0787000074516442</v>
      </c>
      <c r="J8" s="18">
        <f t="shared" si="0"/>
        <v>1.4472814575521762</v>
      </c>
      <c r="K8" s="19">
        <f t="shared" si="0"/>
        <v>0.9316766684333101</v>
      </c>
      <c r="L8" s="20">
        <f t="shared" si="0"/>
        <v>0.99086772617109664</v>
      </c>
    </row>
    <row r="9" spans="1:18" s="26" customFormat="1" ht="12.75" customHeight="1" x14ac:dyDescent="0.2">
      <c r="A9" s="53" t="s">
        <v>15</v>
      </c>
      <c r="B9" s="21" t="s">
        <v>31</v>
      </c>
      <c r="C9" s="22"/>
      <c r="D9" s="22"/>
      <c r="E9" s="23"/>
      <c r="F9" s="22"/>
      <c r="G9" s="24"/>
      <c r="H9" s="22"/>
      <c r="I9" s="22"/>
      <c r="J9" s="22"/>
      <c r="K9" s="23"/>
      <c r="L9" s="25"/>
      <c r="N9" s="27"/>
    </row>
    <row r="10" spans="1:18" s="26" customFormat="1" ht="12.75" customHeight="1" x14ac:dyDescent="0.2">
      <c r="A10" s="53" t="s">
        <v>16</v>
      </c>
      <c r="B10" s="21" t="s">
        <v>4</v>
      </c>
      <c r="C10" s="22"/>
      <c r="D10" s="22"/>
      <c r="E10" s="28"/>
      <c r="F10" s="24"/>
      <c r="G10" s="24">
        <v>19332</v>
      </c>
      <c r="H10" s="22"/>
      <c r="I10" s="22"/>
      <c r="J10" s="22"/>
      <c r="K10" s="28">
        <f>SUM(F10:J10)</f>
        <v>19332</v>
      </c>
      <c r="L10" s="29">
        <f>SUM(E10,K10)</f>
        <v>19332</v>
      </c>
      <c r="N10" s="27"/>
    </row>
    <row r="11" spans="1:18" s="26" customFormat="1" ht="11.25" x14ac:dyDescent="0.2">
      <c r="A11" s="53"/>
      <c r="B11" s="21" t="s">
        <v>33</v>
      </c>
      <c r="C11" s="22"/>
      <c r="D11" s="22"/>
      <c r="E11" s="23"/>
      <c r="F11" s="22"/>
      <c r="G11" s="22"/>
      <c r="H11" s="22"/>
      <c r="I11" s="22"/>
      <c r="J11" s="22"/>
      <c r="K11" s="23"/>
      <c r="L11" s="25"/>
      <c r="N11" s="27"/>
    </row>
    <row r="12" spans="1:18" s="26" customFormat="1" ht="12.75" customHeight="1" x14ac:dyDescent="0.2">
      <c r="A12" s="49" t="s">
        <v>17</v>
      </c>
      <c r="B12" s="15" t="s">
        <v>31</v>
      </c>
      <c r="C12" s="22"/>
      <c r="D12" s="3">
        <v>6142</v>
      </c>
      <c r="E12" s="17">
        <f>SUM(C12:D12)</f>
        <v>6142</v>
      </c>
      <c r="F12" s="22"/>
      <c r="G12" s="22"/>
      <c r="H12" s="22"/>
      <c r="I12" s="22"/>
      <c r="J12" s="22"/>
      <c r="K12" s="17">
        <f>SUM(F12:J12)</f>
        <v>0</v>
      </c>
      <c r="L12" s="4">
        <f t="shared" ref="L12:L13" si="1">SUM(E12,K12)</f>
        <v>6142</v>
      </c>
      <c r="N12" s="27"/>
    </row>
    <row r="13" spans="1:18" s="26" customFormat="1" ht="12.75" customHeight="1" x14ac:dyDescent="0.2">
      <c r="A13" s="49"/>
      <c r="B13" s="15" t="s">
        <v>4</v>
      </c>
      <c r="C13" s="22"/>
      <c r="D13" s="3">
        <v>0</v>
      </c>
      <c r="E13" s="17">
        <f>SUM(C13:D13)</f>
        <v>0</v>
      </c>
      <c r="F13" s="22"/>
      <c r="G13" s="22"/>
      <c r="H13" s="22"/>
      <c r="I13" s="22"/>
      <c r="J13" s="22"/>
      <c r="K13" s="17">
        <f>SUM(F13:J13)</f>
        <v>0</v>
      </c>
      <c r="L13" s="4">
        <f t="shared" si="1"/>
        <v>0</v>
      </c>
      <c r="N13" s="27"/>
    </row>
    <row r="14" spans="1:18" s="26" customFormat="1" x14ac:dyDescent="0.2">
      <c r="A14" s="49"/>
      <c r="B14" s="15" t="s">
        <v>33</v>
      </c>
      <c r="C14" s="22"/>
      <c r="D14" s="18">
        <f t="shared" ref="D14:E14" si="2">+D13/D12</f>
        <v>0</v>
      </c>
      <c r="E14" s="19">
        <f t="shared" si="2"/>
        <v>0</v>
      </c>
      <c r="F14" s="22"/>
      <c r="G14" s="22"/>
      <c r="H14" s="22"/>
      <c r="I14" s="22"/>
      <c r="J14" s="22"/>
      <c r="K14" s="19"/>
      <c r="L14" s="20">
        <f t="shared" ref="L14" si="3">+L13/L12</f>
        <v>0</v>
      </c>
      <c r="N14" s="27"/>
    </row>
    <row r="15" spans="1:18" x14ac:dyDescent="0.2">
      <c r="A15" s="49" t="s">
        <v>18</v>
      </c>
      <c r="B15" s="15" t="s">
        <v>31</v>
      </c>
      <c r="C15" s="1">
        <v>2710740</v>
      </c>
      <c r="D15" s="1">
        <v>3278596</v>
      </c>
      <c r="E15" s="17">
        <f>SUM(C15:D15)</f>
        <v>5989336</v>
      </c>
      <c r="F15" s="1">
        <v>351430</v>
      </c>
      <c r="G15" s="1">
        <v>896704</v>
      </c>
      <c r="H15" s="1">
        <v>3779</v>
      </c>
      <c r="I15" s="1">
        <v>49090</v>
      </c>
      <c r="J15" s="1">
        <v>11371</v>
      </c>
      <c r="K15" s="17">
        <f>SUM(F15:J15)</f>
        <v>1312374</v>
      </c>
      <c r="L15" s="4">
        <f t="shared" ref="L15:L22" si="4">SUM(E15,K15)</f>
        <v>7301710</v>
      </c>
    </row>
    <row r="16" spans="1:18" ht="12.75" customHeight="1" x14ac:dyDescent="0.2">
      <c r="A16" s="49"/>
      <c r="B16" s="15" t="s">
        <v>4</v>
      </c>
      <c r="C16" s="3">
        <v>2702133</v>
      </c>
      <c r="D16" s="3">
        <v>3377446</v>
      </c>
      <c r="E16" s="17">
        <f>SUM(C16:D16)</f>
        <v>6079579</v>
      </c>
      <c r="F16" s="3">
        <v>340000</v>
      </c>
      <c r="G16" s="3">
        <v>738882</v>
      </c>
      <c r="H16" s="3">
        <v>1515</v>
      </c>
      <c r="I16" s="3">
        <v>61232</v>
      </c>
      <c r="J16" s="3">
        <v>98584</v>
      </c>
      <c r="K16" s="17">
        <f>SUM(F16:J16)</f>
        <v>1240213</v>
      </c>
      <c r="L16" s="4">
        <f t="shared" si="4"/>
        <v>7319792</v>
      </c>
    </row>
    <row r="17" spans="1:12" x14ac:dyDescent="0.2">
      <c r="A17" s="49"/>
      <c r="B17" s="15" t="s">
        <v>33</v>
      </c>
      <c r="C17" s="18">
        <f t="shared" ref="C17:L17" si="5">+C16/C15</f>
        <v>0.99682485225436601</v>
      </c>
      <c r="D17" s="18">
        <f t="shared" si="5"/>
        <v>1.0301501008358456</v>
      </c>
      <c r="E17" s="19">
        <f t="shared" si="5"/>
        <v>1.0150672795782369</v>
      </c>
      <c r="F17" s="18">
        <f t="shared" si="5"/>
        <v>0.96747574196852859</v>
      </c>
      <c r="G17" s="18">
        <f t="shared" si="5"/>
        <v>0.82399766255085294</v>
      </c>
      <c r="H17" s="18">
        <f t="shared" si="5"/>
        <v>0.4008997089177031</v>
      </c>
      <c r="I17" s="18">
        <f t="shared" si="5"/>
        <v>1.2473416174373599</v>
      </c>
      <c r="J17" s="18">
        <f t="shared" si="5"/>
        <v>8.6697739864567769</v>
      </c>
      <c r="K17" s="19">
        <f t="shared" si="5"/>
        <v>0.94501491190773357</v>
      </c>
      <c r="L17" s="20">
        <f t="shared" si="5"/>
        <v>1.0024764062116955</v>
      </c>
    </row>
    <row r="18" spans="1:12" x14ac:dyDescent="0.2">
      <c r="A18" s="49" t="s">
        <v>19</v>
      </c>
      <c r="B18" s="15" t="s">
        <v>31</v>
      </c>
      <c r="C18" s="1">
        <v>468170</v>
      </c>
      <c r="D18" s="1">
        <v>498330</v>
      </c>
      <c r="E18" s="17">
        <f>SUM(C18:D18)</f>
        <v>966500</v>
      </c>
      <c r="F18" s="1">
        <v>39694</v>
      </c>
      <c r="G18" s="1">
        <v>87422</v>
      </c>
      <c r="H18" s="1">
        <v>384</v>
      </c>
      <c r="I18" s="1">
        <v>4861</v>
      </c>
      <c r="J18" s="1">
        <v>1129</v>
      </c>
      <c r="K18" s="17">
        <f>SUM(F18:J18)</f>
        <v>133490</v>
      </c>
      <c r="L18" s="4">
        <f t="shared" si="4"/>
        <v>1099990</v>
      </c>
    </row>
    <row r="19" spans="1:12" ht="12.75" customHeight="1" x14ac:dyDescent="0.2">
      <c r="A19" s="49"/>
      <c r="B19" s="15" t="s">
        <v>4</v>
      </c>
      <c r="C19" s="3">
        <v>496401</v>
      </c>
      <c r="D19" s="3">
        <v>558578</v>
      </c>
      <c r="E19" s="17">
        <f>SUM(C19:D19)</f>
        <v>1054979</v>
      </c>
      <c r="F19" s="3">
        <v>36619</v>
      </c>
      <c r="G19" s="3">
        <v>26080</v>
      </c>
      <c r="H19" s="3">
        <v>131</v>
      </c>
      <c r="I19" s="3">
        <v>5278</v>
      </c>
      <c r="J19" s="3">
        <v>732</v>
      </c>
      <c r="K19" s="17">
        <f>SUM(F19:J19)</f>
        <v>68840</v>
      </c>
      <c r="L19" s="4">
        <f t="shared" si="4"/>
        <v>1123819</v>
      </c>
    </row>
    <row r="20" spans="1:12" x14ac:dyDescent="0.2">
      <c r="A20" s="49"/>
      <c r="B20" s="15" t="s">
        <v>33</v>
      </c>
      <c r="C20" s="18">
        <f t="shared" ref="C20:L20" si="6">+C19/C18</f>
        <v>1.0603007454557105</v>
      </c>
      <c r="D20" s="18">
        <f t="shared" si="6"/>
        <v>1.1208998053498687</v>
      </c>
      <c r="E20" s="19">
        <f t="shared" si="6"/>
        <v>1.09154578375582</v>
      </c>
      <c r="F20" s="18">
        <f t="shared" si="6"/>
        <v>0.92253237265077848</v>
      </c>
      <c r="G20" s="18">
        <f t="shared" si="6"/>
        <v>0.29832307657111484</v>
      </c>
      <c r="H20" s="18">
        <f t="shared" si="6"/>
        <v>0.34114583333333331</v>
      </c>
      <c r="I20" s="18">
        <f t="shared" si="6"/>
        <v>1.0857848179386957</v>
      </c>
      <c r="J20" s="18">
        <f t="shared" si="6"/>
        <v>0.64836138175376434</v>
      </c>
      <c r="K20" s="19">
        <f t="shared" si="6"/>
        <v>0.51569405948011082</v>
      </c>
      <c r="L20" s="20">
        <f t="shared" si="6"/>
        <v>1.0216629242084019</v>
      </c>
    </row>
    <row r="21" spans="1:12" x14ac:dyDescent="0.2">
      <c r="A21" s="49" t="s">
        <v>20</v>
      </c>
      <c r="B21" s="15" t="s">
        <v>31</v>
      </c>
      <c r="C21" s="1">
        <v>60532</v>
      </c>
      <c r="D21" s="1">
        <v>85603</v>
      </c>
      <c r="E21" s="17">
        <f>SUM(C21:D21)</f>
        <v>146135</v>
      </c>
      <c r="F21" s="1">
        <v>104052</v>
      </c>
      <c r="G21" s="1">
        <v>18894</v>
      </c>
      <c r="H21" s="1">
        <v>82</v>
      </c>
      <c r="I21" s="1">
        <v>1033</v>
      </c>
      <c r="J21" s="1">
        <v>240</v>
      </c>
      <c r="K21" s="17">
        <f>SUM(F21:J21)</f>
        <v>124301</v>
      </c>
      <c r="L21" s="4">
        <f t="shared" si="4"/>
        <v>270436</v>
      </c>
    </row>
    <row r="22" spans="1:12" ht="12.75" customHeight="1" x14ac:dyDescent="0.2">
      <c r="A22" s="49"/>
      <c r="B22" s="15" t="s">
        <v>4</v>
      </c>
      <c r="C22" s="3">
        <v>134735</v>
      </c>
      <c r="D22" s="3">
        <v>116243</v>
      </c>
      <c r="E22" s="17">
        <f>SUM(C22:D22)</f>
        <v>250978</v>
      </c>
      <c r="F22" s="3">
        <v>134314</v>
      </c>
      <c r="G22" s="3">
        <v>12453</v>
      </c>
      <c r="H22" s="3">
        <v>443</v>
      </c>
      <c r="I22" s="3">
        <v>2471</v>
      </c>
      <c r="J22" s="3">
        <v>7940</v>
      </c>
      <c r="K22" s="17">
        <f>SUM(F22:J22)</f>
        <v>157621</v>
      </c>
      <c r="L22" s="4">
        <f t="shared" si="4"/>
        <v>408599</v>
      </c>
    </row>
    <row r="23" spans="1:12" x14ac:dyDescent="0.2">
      <c r="A23" s="49"/>
      <c r="B23" s="15" t="s">
        <v>33</v>
      </c>
      <c r="C23" s="18">
        <f t="shared" ref="C23:L23" si="7">+C22/C21</f>
        <v>2.2258474856274368</v>
      </c>
      <c r="D23" s="18">
        <f t="shared" si="7"/>
        <v>1.3579313809095475</v>
      </c>
      <c r="E23" s="19">
        <f t="shared" si="7"/>
        <v>1.7174393540219659</v>
      </c>
      <c r="F23" s="18">
        <f t="shared" si="7"/>
        <v>1.2908353515549917</v>
      </c>
      <c r="G23" s="18">
        <f t="shared" si="7"/>
        <v>0.65909812638932996</v>
      </c>
      <c r="H23" s="18">
        <f t="shared" si="7"/>
        <v>5.4024390243902438</v>
      </c>
      <c r="I23" s="18">
        <f t="shared" si="7"/>
        <v>2.3920619554695062</v>
      </c>
      <c r="J23" s="18">
        <f t="shared" si="7"/>
        <v>33.083333333333336</v>
      </c>
      <c r="K23" s="19">
        <f t="shared" si="7"/>
        <v>1.2680589858488669</v>
      </c>
      <c r="L23" s="20">
        <f t="shared" si="7"/>
        <v>1.5108898223609282</v>
      </c>
    </row>
    <row r="24" spans="1:12" x14ac:dyDescent="0.2">
      <c r="A24" s="53" t="s">
        <v>21</v>
      </c>
      <c r="B24" s="21" t="s">
        <v>31</v>
      </c>
      <c r="C24" s="18"/>
      <c r="D24" s="18"/>
      <c r="E24" s="30"/>
      <c r="F24" s="24">
        <v>100000</v>
      </c>
      <c r="G24" s="18"/>
      <c r="H24" s="18"/>
      <c r="I24" s="18"/>
      <c r="J24" s="18"/>
      <c r="K24" s="28">
        <f>SUM(F24:J24)</f>
        <v>100000</v>
      </c>
      <c r="L24" s="29">
        <f>SUM(E24,K24)</f>
        <v>100000</v>
      </c>
    </row>
    <row r="25" spans="1:12" x14ac:dyDescent="0.2">
      <c r="A25" s="53"/>
      <c r="B25" s="21" t="s">
        <v>4</v>
      </c>
      <c r="C25" s="18"/>
      <c r="D25" s="18"/>
      <c r="E25" s="30"/>
      <c r="F25" s="24">
        <v>131750</v>
      </c>
      <c r="G25" s="18"/>
      <c r="H25" s="18"/>
      <c r="I25" s="18"/>
      <c r="J25" s="18"/>
      <c r="K25" s="28">
        <f>SUM(F25:J25)</f>
        <v>131750</v>
      </c>
      <c r="L25" s="29">
        <f>SUM(E25,K25)</f>
        <v>131750</v>
      </c>
    </row>
    <row r="26" spans="1:12" x14ac:dyDescent="0.2">
      <c r="A26" s="53"/>
      <c r="B26" s="21" t="s">
        <v>33</v>
      </c>
      <c r="C26" s="18"/>
      <c r="D26" s="18"/>
      <c r="E26" s="19"/>
      <c r="F26" s="22">
        <f>+F25/F24</f>
        <v>1.3174999999999999</v>
      </c>
      <c r="G26" s="18"/>
      <c r="H26" s="18"/>
      <c r="I26" s="18"/>
      <c r="J26" s="18"/>
      <c r="K26" s="31"/>
      <c r="L26" s="25"/>
    </row>
    <row r="27" spans="1:12" x14ac:dyDescent="0.2">
      <c r="A27" s="49" t="s">
        <v>22</v>
      </c>
      <c r="B27" s="15" t="s">
        <v>31</v>
      </c>
      <c r="C27" s="32">
        <v>164461</v>
      </c>
      <c r="D27" s="32">
        <v>181620</v>
      </c>
      <c r="E27" s="17">
        <f>SUM(C27:D27)</f>
        <v>346081</v>
      </c>
      <c r="F27" s="1">
        <v>1726</v>
      </c>
      <c r="G27" s="1">
        <v>5575</v>
      </c>
      <c r="H27" s="1">
        <v>24</v>
      </c>
      <c r="I27" s="1">
        <v>305</v>
      </c>
      <c r="J27" s="1">
        <v>71</v>
      </c>
      <c r="K27" s="17">
        <f>SUM(F27:J27)</f>
        <v>7701</v>
      </c>
      <c r="L27" s="4">
        <f t="shared" ref="L27:L44" si="8">SUM(E27,K27)</f>
        <v>353782</v>
      </c>
    </row>
    <row r="28" spans="1:12" ht="12.75" customHeight="1" x14ac:dyDescent="0.2">
      <c r="A28" s="49"/>
      <c r="B28" s="15" t="s">
        <v>4</v>
      </c>
      <c r="C28" s="3">
        <v>233081</v>
      </c>
      <c r="D28" s="3">
        <v>209743</v>
      </c>
      <c r="E28" s="17">
        <f>SUM(C28:D28)</f>
        <v>442824</v>
      </c>
      <c r="F28" s="3">
        <v>2314</v>
      </c>
      <c r="G28" s="3">
        <v>4940</v>
      </c>
      <c r="H28" s="3">
        <v>20</v>
      </c>
      <c r="I28" s="3">
        <v>805</v>
      </c>
      <c r="J28" s="3">
        <v>112</v>
      </c>
      <c r="K28" s="17">
        <f>SUM(F28:J28)</f>
        <v>8191</v>
      </c>
      <c r="L28" s="4">
        <f t="shared" si="8"/>
        <v>451015</v>
      </c>
    </row>
    <row r="29" spans="1:12" x14ac:dyDescent="0.2">
      <c r="A29" s="49"/>
      <c r="B29" s="15" t="s">
        <v>33</v>
      </c>
      <c r="C29" s="18">
        <f t="shared" ref="C29:L29" si="9">+C28/C27</f>
        <v>1.4172417776858952</v>
      </c>
      <c r="D29" s="18">
        <f t="shared" si="9"/>
        <v>1.1548452813566787</v>
      </c>
      <c r="E29" s="19">
        <f t="shared" si="9"/>
        <v>1.2795386051242339</v>
      </c>
      <c r="F29" s="18">
        <f t="shared" si="9"/>
        <v>1.3406720741599072</v>
      </c>
      <c r="G29" s="18">
        <f t="shared" si="9"/>
        <v>0.88609865470852023</v>
      </c>
      <c r="H29" s="18">
        <f t="shared" si="9"/>
        <v>0.83333333333333337</v>
      </c>
      <c r="I29" s="18">
        <f t="shared" si="9"/>
        <v>2.639344262295082</v>
      </c>
      <c r="J29" s="18">
        <f t="shared" si="9"/>
        <v>1.5774647887323943</v>
      </c>
      <c r="K29" s="19">
        <f t="shared" si="9"/>
        <v>1.0636281002467212</v>
      </c>
      <c r="L29" s="20">
        <f t="shared" si="9"/>
        <v>1.274838742502445</v>
      </c>
    </row>
    <row r="30" spans="1:12" s="5" customFormat="1" x14ac:dyDescent="0.2">
      <c r="A30" s="50" t="s">
        <v>23</v>
      </c>
      <c r="B30" s="33" t="s">
        <v>31</v>
      </c>
      <c r="C30" s="4">
        <f t="shared" ref="C30:K31" si="10">SUM(C6,C12,C21)-SUM(C15,C18,C27)</f>
        <v>-264399</v>
      </c>
      <c r="D30" s="4">
        <f t="shared" si="10"/>
        <v>-525545</v>
      </c>
      <c r="E30" s="34">
        <f t="shared" si="10"/>
        <v>-789944</v>
      </c>
      <c r="F30" s="4">
        <f t="shared" si="10"/>
        <v>-161740</v>
      </c>
      <c r="G30" s="4">
        <f t="shared" si="10"/>
        <v>92504</v>
      </c>
      <c r="H30" s="4">
        <f t="shared" si="10"/>
        <v>3395</v>
      </c>
      <c r="I30" s="4">
        <f t="shared" si="10"/>
        <v>40716</v>
      </c>
      <c r="J30" s="4">
        <f t="shared" si="10"/>
        <v>203428</v>
      </c>
      <c r="K30" s="34">
        <f t="shared" si="10"/>
        <v>178303</v>
      </c>
      <c r="L30" s="4">
        <f t="shared" si="8"/>
        <v>-611641</v>
      </c>
    </row>
    <row r="31" spans="1:12" s="5" customFormat="1" ht="12.75" customHeight="1" x14ac:dyDescent="0.2">
      <c r="A31" s="50"/>
      <c r="B31" s="33" t="s">
        <v>4</v>
      </c>
      <c r="C31" s="4">
        <f>SUM(C7,C13,C22)-SUM(C16,C19,C28)</f>
        <v>-291185</v>
      </c>
      <c r="D31" s="4">
        <f>SUM(D7,D13,D22)-SUM(D16,D19,D28)</f>
        <v>-644367</v>
      </c>
      <c r="E31" s="34">
        <f t="shared" si="10"/>
        <v>-935552</v>
      </c>
      <c r="F31" s="4">
        <f t="shared" si="10"/>
        <v>-139455</v>
      </c>
      <c r="G31" s="4">
        <f>SUM(G7,G13,G22)-SUM(G16,G19,G28)</f>
        <v>110193</v>
      </c>
      <c r="H31" s="4">
        <f t="shared" si="10"/>
        <v>16940</v>
      </c>
      <c r="I31" s="4">
        <f t="shared" si="10"/>
        <v>36488</v>
      </c>
      <c r="J31" s="4">
        <f t="shared" si="10"/>
        <v>220776</v>
      </c>
      <c r="K31" s="34">
        <f>SUM(K7,K13,K22)-SUM(K16,K19,K28)</f>
        <v>244942</v>
      </c>
      <c r="L31" s="4">
        <f t="shared" si="8"/>
        <v>-690610</v>
      </c>
    </row>
    <row r="32" spans="1:12" s="5" customFormat="1" ht="12.75" customHeight="1" x14ac:dyDescent="0.2">
      <c r="A32" s="50"/>
      <c r="B32" s="33" t="s">
        <v>33</v>
      </c>
      <c r="C32" s="20">
        <f>+C31/C30</f>
        <v>1.1013090064637159</v>
      </c>
      <c r="D32" s="20">
        <f t="shared" ref="D32:L32" si="11">+D31/D30</f>
        <v>1.2260929130711928</v>
      </c>
      <c r="E32" s="46">
        <f t="shared" si="11"/>
        <v>1.1843269902676645</v>
      </c>
      <c r="F32" s="20">
        <f t="shared" si="11"/>
        <v>0.86221713861753435</v>
      </c>
      <c r="G32" s="20">
        <f t="shared" si="11"/>
        <v>1.1912241632794258</v>
      </c>
      <c r="H32" s="20">
        <f t="shared" si="11"/>
        <v>4.9896907216494846</v>
      </c>
      <c r="I32" s="20">
        <f t="shared" si="11"/>
        <v>0.89615875822772373</v>
      </c>
      <c r="J32" s="20">
        <f t="shared" si="11"/>
        <v>1.0852783294335095</v>
      </c>
      <c r="K32" s="46">
        <f t="shared" si="11"/>
        <v>1.3737402062780772</v>
      </c>
      <c r="L32" s="20">
        <f t="shared" si="11"/>
        <v>1.1291100498495033</v>
      </c>
    </row>
    <row r="33" spans="1:12" s="5" customFormat="1" x14ac:dyDescent="0.2">
      <c r="A33" s="50"/>
      <c r="B33" s="35" t="s">
        <v>34</v>
      </c>
      <c r="C33" s="36">
        <f t="shared" ref="C33:L33" si="12">+C31-C30/4*3</f>
        <v>-92885.75</v>
      </c>
      <c r="D33" s="36">
        <f t="shared" si="12"/>
        <v>-250208.25</v>
      </c>
      <c r="E33" s="37">
        <f t="shared" si="12"/>
        <v>-343094</v>
      </c>
      <c r="F33" s="36">
        <f t="shared" si="12"/>
        <v>-18150</v>
      </c>
      <c r="G33" s="36">
        <f t="shared" si="12"/>
        <v>40815</v>
      </c>
      <c r="H33" s="36">
        <f t="shared" si="12"/>
        <v>14393.75</v>
      </c>
      <c r="I33" s="36">
        <f t="shared" si="12"/>
        <v>5951</v>
      </c>
      <c r="J33" s="36">
        <f t="shared" si="12"/>
        <v>68205</v>
      </c>
      <c r="K33" s="37">
        <f t="shared" si="12"/>
        <v>111214.75</v>
      </c>
      <c r="L33" s="36">
        <f t="shared" si="12"/>
        <v>-231879.25</v>
      </c>
    </row>
    <row r="34" spans="1:12" x14ac:dyDescent="0.2">
      <c r="A34" s="49" t="s">
        <v>24</v>
      </c>
      <c r="B34" s="15" t="s">
        <v>31</v>
      </c>
      <c r="C34" s="3">
        <v>120</v>
      </c>
      <c r="D34" s="3">
        <v>160</v>
      </c>
      <c r="E34" s="17">
        <f>SUM(C34:D34)</f>
        <v>280</v>
      </c>
      <c r="F34" s="16">
        <v>0</v>
      </c>
      <c r="G34" s="16">
        <v>0</v>
      </c>
      <c r="H34" s="16">
        <v>0</v>
      </c>
      <c r="I34" s="16">
        <v>0</v>
      </c>
      <c r="J34" s="16">
        <v>0</v>
      </c>
      <c r="K34" s="17">
        <f>SUM(F34:J34)</f>
        <v>0</v>
      </c>
      <c r="L34" s="4">
        <f t="shared" si="8"/>
        <v>280</v>
      </c>
    </row>
    <row r="35" spans="1:12" x14ac:dyDescent="0.2">
      <c r="A35" s="49"/>
      <c r="B35" s="15" t="s">
        <v>4</v>
      </c>
      <c r="C35" s="3">
        <v>30400</v>
      </c>
      <c r="D35" s="3">
        <v>37410</v>
      </c>
      <c r="E35" s="17">
        <f>SUM(C35:D35)</f>
        <v>67810</v>
      </c>
      <c r="F35" s="3">
        <v>994</v>
      </c>
      <c r="G35" s="3">
        <v>3657</v>
      </c>
      <c r="H35" s="3">
        <v>15</v>
      </c>
      <c r="I35" s="3">
        <v>631</v>
      </c>
      <c r="J35" s="3">
        <v>88</v>
      </c>
      <c r="K35" s="17">
        <f>SUM(F35:J35)</f>
        <v>5385</v>
      </c>
      <c r="L35" s="4">
        <f t="shared" si="8"/>
        <v>73195</v>
      </c>
    </row>
    <row r="36" spans="1:12" x14ac:dyDescent="0.2">
      <c r="A36" s="49"/>
      <c r="B36" s="15" t="s">
        <v>33</v>
      </c>
      <c r="C36" s="18"/>
      <c r="D36" s="18"/>
      <c r="E36" s="19"/>
      <c r="F36" s="18"/>
      <c r="G36" s="18"/>
      <c r="H36" s="18"/>
      <c r="I36" s="18"/>
      <c r="J36" s="18"/>
      <c r="K36" s="19"/>
      <c r="L36" s="20"/>
    </row>
    <row r="37" spans="1:12" x14ac:dyDescent="0.2">
      <c r="A37" s="49" t="s">
        <v>25</v>
      </c>
      <c r="B37" s="15" t="s">
        <v>31</v>
      </c>
      <c r="C37" s="3">
        <v>0</v>
      </c>
      <c r="D37" s="3">
        <v>0</v>
      </c>
      <c r="E37" s="17">
        <f>SUM(C37:D37)</f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17">
        <f>SUM(F37:J37)</f>
        <v>0</v>
      </c>
      <c r="L37" s="4">
        <f t="shared" si="8"/>
        <v>0</v>
      </c>
    </row>
    <row r="38" spans="1:12" x14ac:dyDescent="0.2">
      <c r="A38" s="49"/>
      <c r="B38" s="15" t="s">
        <v>4</v>
      </c>
      <c r="C38" s="3">
        <v>877</v>
      </c>
      <c r="D38" s="3">
        <v>1079</v>
      </c>
      <c r="E38" s="17">
        <f>SUM(C38:D38)</f>
        <v>1956</v>
      </c>
      <c r="F38" s="3">
        <v>29</v>
      </c>
      <c r="G38" s="3">
        <v>105</v>
      </c>
      <c r="H38" s="3">
        <v>0</v>
      </c>
      <c r="I38" s="3">
        <v>18</v>
      </c>
      <c r="J38" s="3">
        <v>3</v>
      </c>
      <c r="K38" s="17">
        <f>SUM(F38:J38)</f>
        <v>155</v>
      </c>
      <c r="L38" s="4">
        <f t="shared" si="8"/>
        <v>2111</v>
      </c>
    </row>
    <row r="39" spans="1:12" x14ac:dyDescent="0.2">
      <c r="A39" s="49"/>
      <c r="B39" s="15" t="s">
        <v>33</v>
      </c>
      <c r="C39" s="18"/>
      <c r="D39" s="18"/>
      <c r="E39" s="19"/>
      <c r="F39" s="18"/>
      <c r="G39" s="18"/>
      <c r="H39" s="18"/>
      <c r="I39" s="18"/>
      <c r="J39" s="18"/>
      <c r="K39" s="19"/>
      <c r="L39" s="20"/>
    </row>
    <row r="40" spans="1:12" s="5" customFormat="1" x14ac:dyDescent="0.2">
      <c r="A40" s="50" t="s">
        <v>26</v>
      </c>
      <c r="B40" s="33" t="s">
        <v>31</v>
      </c>
      <c r="C40" s="4">
        <f>C34-C37</f>
        <v>120</v>
      </c>
      <c r="D40" s="4">
        <f t="shared" ref="D40:K41" si="13">D34-D37</f>
        <v>160</v>
      </c>
      <c r="E40" s="34">
        <f t="shared" si="13"/>
        <v>280</v>
      </c>
      <c r="F40" s="4">
        <f t="shared" si="13"/>
        <v>0</v>
      </c>
      <c r="G40" s="4">
        <f t="shared" si="13"/>
        <v>0</v>
      </c>
      <c r="H40" s="4">
        <f t="shared" si="13"/>
        <v>0</v>
      </c>
      <c r="I40" s="4">
        <f t="shared" si="13"/>
        <v>0</v>
      </c>
      <c r="J40" s="4">
        <f t="shared" si="13"/>
        <v>0</v>
      </c>
      <c r="K40" s="34">
        <f t="shared" si="13"/>
        <v>0</v>
      </c>
      <c r="L40" s="4">
        <f t="shared" si="8"/>
        <v>280</v>
      </c>
    </row>
    <row r="41" spans="1:12" s="5" customFormat="1" ht="12.75" customHeight="1" x14ac:dyDescent="0.2">
      <c r="A41" s="50"/>
      <c r="B41" s="33" t="s">
        <v>4</v>
      </c>
      <c r="C41" s="4">
        <f>C35-C38</f>
        <v>29523</v>
      </c>
      <c r="D41" s="4">
        <f t="shared" si="13"/>
        <v>36331</v>
      </c>
      <c r="E41" s="34">
        <f t="shared" si="13"/>
        <v>65854</v>
      </c>
      <c r="F41" s="4">
        <f t="shared" si="13"/>
        <v>965</v>
      </c>
      <c r="G41" s="4">
        <f t="shared" si="13"/>
        <v>3552</v>
      </c>
      <c r="H41" s="4">
        <f t="shared" si="13"/>
        <v>15</v>
      </c>
      <c r="I41" s="4">
        <f t="shared" si="13"/>
        <v>613</v>
      </c>
      <c r="J41" s="4">
        <f t="shared" si="13"/>
        <v>85</v>
      </c>
      <c r="K41" s="34">
        <f t="shared" si="13"/>
        <v>5230</v>
      </c>
      <c r="L41" s="4">
        <f t="shared" si="8"/>
        <v>71084</v>
      </c>
    </row>
    <row r="42" spans="1:12" s="5" customFormat="1" ht="12.75" customHeight="1" x14ac:dyDescent="0.2">
      <c r="A42" s="50"/>
      <c r="B42" s="33" t="s">
        <v>33</v>
      </c>
      <c r="C42" s="47"/>
      <c r="D42" s="36"/>
      <c r="E42" s="37"/>
      <c r="F42" s="36"/>
      <c r="G42" s="36"/>
      <c r="H42" s="36"/>
      <c r="I42" s="36"/>
      <c r="J42" s="36"/>
      <c r="K42" s="37"/>
      <c r="L42" s="20"/>
    </row>
    <row r="43" spans="1:12" s="5" customFormat="1" ht="21" customHeight="1" x14ac:dyDescent="0.2">
      <c r="A43" s="50" t="s">
        <v>27</v>
      </c>
      <c r="B43" s="33" t="s">
        <v>31</v>
      </c>
      <c r="C43" s="4">
        <f t="shared" ref="C43:K44" si="14">SUM(C30,C40)</f>
        <v>-264279</v>
      </c>
      <c r="D43" s="4">
        <f t="shared" si="14"/>
        <v>-525385</v>
      </c>
      <c r="E43" s="34">
        <f t="shared" si="14"/>
        <v>-789664</v>
      </c>
      <c r="F43" s="4">
        <f t="shared" si="14"/>
        <v>-161740</v>
      </c>
      <c r="G43" s="4">
        <f t="shared" si="14"/>
        <v>92504</v>
      </c>
      <c r="H43" s="4">
        <f t="shared" si="14"/>
        <v>3395</v>
      </c>
      <c r="I43" s="4">
        <f t="shared" si="14"/>
        <v>40716</v>
      </c>
      <c r="J43" s="4">
        <f t="shared" si="14"/>
        <v>203428</v>
      </c>
      <c r="K43" s="34">
        <f t="shared" si="14"/>
        <v>178303</v>
      </c>
      <c r="L43" s="4">
        <f t="shared" si="8"/>
        <v>-611361</v>
      </c>
    </row>
    <row r="44" spans="1:12" s="5" customFormat="1" ht="21" customHeight="1" x14ac:dyDescent="0.2">
      <c r="A44" s="50"/>
      <c r="B44" s="33" t="s">
        <v>4</v>
      </c>
      <c r="C44" s="4">
        <f t="shared" si="14"/>
        <v>-261662</v>
      </c>
      <c r="D44" s="4">
        <f t="shared" si="14"/>
        <v>-608036</v>
      </c>
      <c r="E44" s="34">
        <f t="shared" si="14"/>
        <v>-869698</v>
      </c>
      <c r="F44" s="4">
        <f t="shared" si="14"/>
        <v>-138490</v>
      </c>
      <c r="G44" s="4">
        <f t="shared" si="14"/>
        <v>113745</v>
      </c>
      <c r="H44" s="4">
        <f t="shared" si="14"/>
        <v>16955</v>
      </c>
      <c r="I44" s="4">
        <f t="shared" si="14"/>
        <v>37101</v>
      </c>
      <c r="J44" s="4">
        <f t="shared" si="14"/>
        <v>220861</v>
      </c>
      <c r="K44" s="34">
        <f t="shared" si="14"/>
        <v>250172</v>
      </c>
      <c r="L44" s="4">
        <f t="shared" si="8"/>
        <v>-619526</v>
      </c>
    </row>
    <row r="45" spans="1:12" s="5" customFormat="1" ht="21" customHeight="1" x14ac:dyDescent="0.2">
      <c r="A45" s="50"/>
      <c r="B45" s="33" t="s">
        <v>33</v>
      </c>
      <c r="C45" s="20">
        <f>+C44/C43</f>
        <v>0.99009758626300237</v>
      </c>
      <c r="D45" s="20">
        <f t="shared" ref="D45:L45" si="15">+D44/D43</f>
        <v>1.1573151117751743</v>
      </c>
      <c r="E45" s="46">
        <f t="shared" si="15"/>
        <v>1.1013519674190542</v>
      </c>
      <c r="F45" s="20">
        <f t="shared" si="15"/>
        <v>0.85625077284530726</v>
      </c>
      <c r="G45" s="20">
        <f t="shared" si="15"/>
        <v>1.2296225028106893</v>
      </c>
      <c r="H45" s="20">
        <f t="shared" si="15"/>
        <v>4.9941089837997055</v>
      </c>
      <c r="I45" s="20">
        <f t="shared" si="15"/>
        <v>0.91121426466254052</v>
      </c>
      <c r="J45" s="20">
        <f t="shared" si="15"/>
        <v>1.0856961676858643</v>
      </c>
      <c r="K45" s="46">
        <f t="shared" si="15"/>
        <v>1.4030722982787727</v>
      </c>
      <c r="L45" s="20">
        <f t="shared" si="15"/>
        <v>1.0133554479268387</v>
      </c>
    </row>
    <row r="46" spans="1:12" s="5" customFormat="1" ht="21" customHeight="1" x14ac:dyDescent="0.2">
      <c r="A46" s="50"/>
      <c r="B46" s="35" t="s">
        <v>34</v>
      </c>
      <c r="C46" s="36">
        <f>+C44-C43</f>
        <v>2617</v>
      </c>
      <c r="D46" s="36">
        <f>+D44-D43</f>
        <v>-82651</v>
      </c>
      <c r="E46" s="37">
        <f>+E44-E43</f>
        <v>-80034</v>
      </c>
      <c r="F46" s="36">
        <f>+F44-F43</f>
        <v>23250</v>
      </c>
      <c r="G46" s="36">
        <f t="shared" ref="G46:J46" si="16">+G44-G43</f>
        <v>21241</v>
      </c>
      <c r="H46" s="36">
        <f t="shared" si="16"/>
        <v>13560</v>
      </c>
      <c r="I46" s="36">
        <f t="shared" si="16"/>
        <v>-3615</v>
      </c>
      <c r="J46" s="36">
        <f t="shared" si="16"/>
        <v>17433</v>
      </c>
      <c r="K46" s="37">
        <f>+K44-K43</f>
        <v>71869</v>
      </c>
      <c r="L46" s="36">
        <f>+L44-L43</f>
        <v>-8165</v>
      </c>
    </row>
    <row r="47" spans="1:12" s="5" customFormat="1" ht="21" customHeight="1" x14ac:dyDescent="0.2">
      <c r="A47" s="50" t="s">
        <v>32</v>
      </c>
      <c r="B47" s="33" t="s">
        <v>31</v>
      </c>
      <c r="C47" s="4">
        <f>+C43</f>
        <v>-264279</v>
      </c>
      <c r="D47" s="4">
        <f>+D43</f>
        <v>-525385</v>
      </c>
      <c r="E47" s="34">
        <f>+C47+D47</f>
        <v>-789664</v>
      </c>
      <c r="F47" s="4">
        <f>+F43-F24</f>
        <v>-261740</v>
      </c>
      <c r="G47" s="4">
        <f t="shared" ref="G47:J48" si="17">+G43</f>
        <v>92504</v>
      </c>
      <c r="H47" s="4">
        <f t="shared" si="17"/>
        <v>3395</v>
      </c>
      <c r="I47" s="4">
        <f t="shared" si="17"/>
        <v>40716</v>
      </c>
      <c r="J47" s="4">
        <f t="shared" si="17"/>
        <v>203428</v>
      </c>
      <c r="K47" s="34">
        <f>+F47+G47+H47+I47+J47</f>
        <v>78303</v>
      </c>
      <c r="L47" s="4">
        <f>+E47+K47</f>
        <v>-711361</v>
      </c>
    </row>
    <row r="48" spans="1:12" s="5" customFormat="1" ht="21" customHeight="1" x14ac:dyDescent="0.2">
      <c r="A48" s="50"/>
      <c r="B48" s="33" t="s">
        <v>4</v>
      </c>
      <c r="C48" s="4">
        <f>+C44</f>
        <v>-261662</v>
      </c>
      <c r="D48" s="4">
        <f>+D44</f>
        <v>-608036</v>
      </c>
      <c r="E48" s="34">
        <f>+C48+D48</f>
        <v>-869698</v>
      </c>
      <c r="F48" s="4">
        <f>+F44-F25</f>
        <v>-270240</v>
      </c>
      <c r="G48" s="4">
        <f t="shared" si="17"/>
        <v>113745</v>
      </c>
      <c r="H48" s="4">
        <f t="shared" si="17"/>
        <v>16955</v>
      </c>
      <c r="I48" s="4">
        <f t="shared" si="17"/>
        <v>37101</v>
      </c>
      <c r="J48" s="4">
        <f t="shared" si="17"/>
        <v>220861</v>
      </c>
      <c r="K48" s="34">
        <f>+F48+G48+H48+I48+J48</f>
        <v>118422</v>
      </c>
      <c r="L48" s="4">
        <f t="shared" ref="L48" si="18">SUM(E48,K48)</f>
        <v>-751276</v>
      </c>
    </row>
    <row r="49" spans="1:12" s="5" customFormat="1" ht="21" customHeight="1" x14ac:dyDescent="0.2">
      <c r="A49" s="50"/>
      <c r="B49" s="33" t="s">
        <v>33</v>
      </c>
      <c r="C49" s="20">
        <f>+C48/C47</f>
        <v>0.99009758626300237</v>
      </c>
      <c r="D49" s="20">
        <f t="shared" ref="D49:L49" si="19">+D48/D47</f>
        <v>1.1573151117751743</v>
      </c>
      <c r="E49" s="46">
        <f t="shared" si="19"/>
        <v>1.1013519674190542</v>
      </c>
      <c r="F49" s="20">
        <f t="shared" si="19"/>
        <v>1.0324749751661955</v>
      </c>
      <c r="G49" s="20">
        <f t="shared" si="19"/>
        <v>1.2296225028106893</v>
      </c>
      <c r="H49" s="20">
        <f t="shared" si="19"/>
        <v>4.9941089837997055</v>
      </c>
      <c r="I49" s="20">
        <f t="shared" si="19"/>
        <v>0.91121426466254052</v>
      </c>
      <c r="J49" s="20">
        <f t="shared" si="19"/>
        <v>1.0856961676858643</v>
      </c>
      <c r="K49" s="46">
        <f t="shared" si="19"/>
        <v>1.5123558484349258</v>
      </c>
      <c r="L49" s="20">
        <f t="shared" si="19"/>
        <v>1.0561107510813779</v>
      </c>
    </row>
    <row r="50" spans="1:12" s="5" customFormat="1" ht="21" customHeight="1" x14ac:dyDescent="0.2">
      <c r="A50" s="50"/>
      <c r="B50" s="35" t="s">
        <v>34</v>
      </c>
      <c r="C50" s="36">
        <f t="shared" ref="C50:L50" si="20">+C48-C47</f>
        <v>2617</v>
      </c>
      <c r="D50" s="36">
        <f t="shared" si="20"/>
        <v>-82651</v>
      </c>
      <c r="E50" s="37">
        <f t="shared" si="20"/>
        <v>-80034</v>
      </c>
      <c r="F50" s="36">
        <f t="shared" si="20"/>
        <v>-8500</v>
      </c>
      <c r="G50" s="36">
        <f t="shared" si="20"/>
        <v>21241</v>
      </c>
      <c r="H50" s="36">
        <f t="shared" si="20"/>
        <v>13560</v>
      </c>
      <c r="I50" s="36">
        <f t="shared" si="20"/>
        <v>-3615</v>
      </c>
      <c r="J50" s="36">
        <f t="shared" si="20"/>
        <v>17433</v>
      </c>
      <c r="K50" s="37">
        <f t="shared" si="20"/>
        <v>40119</v>
      </c>
      <c r="L50" s="36">
        <f t="shared" si="20"/>
        <v>-39915</v>
      </c>
    </row>
    <row r="51" spans="1:12" s="5" customFormat="1" x14ac:dyDescent="0.2">
      <c r="A51" s="38"/>
      <c r="B51" s="39"/>
      <c r="C51" s="40"/>
      <c r="D51" s="40"/>
      <c r="E51" s="41"/>
      <c r="F51" s="40"/>
      <c r="G51" s="40"/>
      <c r="H51" s="40"/>
      <c r="I51" s="40"/>
      <c r="J51" s="40"/>
      <c r="K51" s="41"/>
      <c r="L51" s="42"/>
    </row>
    <row r="52" spans="1:12" s="5" customFormat="1" x14ac:dyDescent="0.2">
      <c r="A52" s="38"/>
      <c r="B52" s="39"/>
      <c r="C52" s="40"/>
      <c r="D52" s="40"/>
      <c r="E52" s="41"/>
      <c r="F52" s="40"/>
      <c r="G52" s="40"/>
      <c r="H52" s="40"/>
      <c r="I52" s="40"/>
      <c r="J52" s="40"/>
      <c r="K52" s="41"/>
      <c r="L52" s="42"/>
    </row>
    <row r="53" spans="1:12" x14ac:dyDescent="0.2">
      <c r="L53" s="43"/>
    </row>
    <row r="55" spans="1:12" x14ac:dyDescent="0.2">
      <c r="A55" s="44"/>
      <c r="C55" s="6"/>
      <c r="D55" s="6"/>
      <c r="E55" s="45"/>
      <c r="F55" s="6"/>
      <c r="G55" s="6"/>
      <c r="H55" s="6"/>
      <c r="I55" s="6"/>
      <c r="J55" s="6" t="s">
        <v>28</v>
      </c>
      <c r="K55" s="45"/>
      <c r="L55" s="6"/>
    </row>
    <row r="56" spans="1:12" x14ac:dyDescent="0.2">
      <c r="J56" s="48" t="s">
        <v>29</v>
      </c>
      <c r="K56" s="48"/>
    </row>
    <row r="57" spans="1:12" x14ac:dyDescent="0.2">
      <c r="J57" s="48" t="s">
        <v>30</v>
      </c>
      <c r="K57" s="48"/>
    </row>
  </sheetData>
  <mergeCells count="19">
    <mergeCell ref="A30:A33"/>
    <mergeCell ref="A1:L1"/>
    <mergeCell ref="A2:L2"/>
    <mergeCell ref="A5:B5"/>
    <mergeCell ref="A6:A8"/>
    <mergeCell ref="A9:A11"/>
    <mergeCell ref="A12:A14"/>
    <mergeCell ref="A15:A17"/>
    <mergeCell ref="A18:A20"/>
    <mergeCell ref="A21:A23"/>
    <mergeCell ref="A24:A26"/>
    <mergeCell ref="A27:A29"/>
    <mergeCell ref="J57:K57"/>
    <mergeCell ref="A34:A36"/>
    <mergeCell ref="A37:A39"/>
    <mergeCell ref="A40:A42"/>
    <mergeCell ref="A43:A46"/>
    <mergeCell ref="A47:A50"/>
    <mergeCell ref="J56:K56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9" scale="64" orientation="landscape" r:id="rId1"/>
  <headerFooter alignWithMargins="0">
    <oddHeader>&amp;LVASIVÍZ ZRt.&amp;R2023. április 13.</oddHead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ZRt. össz. tény</vt:lpstr>
      <vt:lpstr>'ZRt. össz. tény'!Nyomtatási_terület</vt:lpstr>
    </vt:vector>
  </TitlesOfParts>
  <Company>VASIVIZ ZRt.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FeketeM</dc:creator>
  <cp:lastModifiedBy>Horváth Viktória</cp:lastModifiedBy>
  <cp:lastPrinted>2023-03-24T08:53:47Z</cp:lastPrinted>
  <dcterms:created xsi:type="dcterms:W3CDTF">2015-07-22T12:18:34Z</dcterms:created>
  <dcterms:modified xsi:type="dcterms:W3CDTF">2023-04-17T12:17:14Z</dcterms:modified>
</cp:coreProperties>
</file>