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Gordulo_fejlesztesi_terv\2021\00_Munkaanyag\01_Víz\V036_Körmend_FPT\"/>
    </mc:Choice>
  </mc:AlternateContent>
  <bookViews>
    <workbookView xWindow="0" yWindow="0" windowWidth="14340" windowHeight="8880"/>
  </bookViews>
  <sheets>
    <sheet name="FPT" sheetId="1" r:id="rId1"/>
    <sheet name="BT" sheetId="2" r:id="rId2"/>
  </sheets>
  <definedNames>
    <definedName name="_xlnm.Print_Area" localSheetId="1">BT!$A$1:$X$30</definedName>
    <definedName name="_xlnm.Print_Area" localSheetId="0">FPT!$A$1:$X$37</definedName>
  </definedNames>
  <calcPr calcId="152511"/>
</workbook>
</file>

<file path=xl/calcChain.xml><?xml version="1.0" encoding="utf-8"?>
<calcChain xmlns="http://schemas.openxmlformats.org/spreadsheetml/2006/main">
  <c r="J24" i="1" l="1"/>
  <c r="E35" i="1" l="1"/>
  <c r="E34" i="1"/>
  <c r="E15" i="1"/>
  <c r="E16" i="1"/>
  <c r="E17" i="1"/>
  <c r="E19" i="1" l="1"/>
  <c r="E20" i="1"/>
  <c r="E21" i="1"/>
  <c r="E22" i="1"/>
  <c r="E23" i="1"/>
  <c r="E18" i="2" l="1"/>
  <c r="E15" i="2" l="1"/>
  <c r="E17" i="2" l="1"/>
  <c r="E16" i="2"/>
  <c r="X26" i="1"/>
  <c r="X19" i="2" s="1"/>
  <c r="X20" i="2" s="1"/>
  <c r="W26" i="1"/>
  <c r="W19" i="2" s="1"/>
  <c r="W20" i="2" s="1"/>
  <c r="V26" i="1"/>
  <c r="V19" i="2" s="1"/>
  <c r="V20" i="2" s="1"/>
  <c r="U26" i="1"/>
  <c r="U19" i="2" s="1"/>
  <c r="U20" i="2" s="1"/>
  <c r="T26" i="1"/>
  <c r="T19" i="2" s="1"/>
  <c r="T20" i="2" s="1"/>
  <c r="S26" i="1"/>
  <c r="S19" i="2" s="1"/>
  <c r="S20" i="2" s="1"/>
  <c r="R26" i="1"/>
  <c r="R19" i="2" s="1"/>
  <c r="R20" i="2" s="1"/>
  <c r="Q26" i="1"/>
  <c r="Q19" i="2" s="1"/>
  <c r="Q20" i="2" s="1"/>
  <c r="P26" i="1"/>
  <c r="P19" i="2" s="1"/>
  <c r="P20" i="2" s="1"/>
  <c r="O26" i="1"/>
  <c r="O19" i="2" s="1"/>
  <c r="N26" i="1"/>
  <c r="N19" i="2" s="1"/>
  <c r="N20" i="2" s="1"/>
  <c r="M26" i="1"/>
  <c r="M19" i="2" s="1"/>
  <c r="M20" i="2" s="1"/>
  <c r="L26" i="1"/>
  <c r="L19" i="2" s="1"/>
  <c r="L20" i="2" s="1"/>
  <c r="K26" i="1"/>
  <c r="K19" i="2" s="1"/>
  <c r="J26" i="1"/>
  <c r="F33" i="1" s="1"/>
  <c r="E18" i="1"/>
  <c r="E28" i="2" l="1"/>
  <c r="F27" i="2"/>
  <c r="J19" i="2"/>
  <c r="E29" i="2"/>
  <c r="L24" i="1"/>
  <c r="L25" i="1" s="1"/>
  <c r="T24" i="1"/>
  <c r="T25" i="1" s="1"/>
  <c r="P24" i="1"/>
  <c r="P25" i="1" s="1"/>
  <c r="X24" i="1"/>
  <c r="X25" i="1" s="1"/>
  <c r="Q24" i="1"/>
  <c r="Q25" i="1" s="1"/>
  <c r="K20" i="2"/>
  <c r="O20" i="2"/>
  <c r="M24" i="1"/>
  <c r="M25" i="1" s="1"/>
  <c r="U24" i="1"/>
  <c r="U25" i="1" s="1"/>
  <c r="N24" i="1"/>
  <c r="N25" i="1" s="1"/>
  <c r="R24" i="1"/>
  <c r="R25" i="1" s="1"/>
  <c r="V24" i="1"/>
  <c r="V25" i="1" s="1"/>
  <c r="K24" i="1"/>
  <c r="O24" i="1"/>
  <c r="S24" i="1"/>
  <c r="S25" i="1" s="1"/>
  <c r="W24" i="1"/>
  <c r="W25" i="1" s="1"/>
  <c r="E33" i="1" l="1"/>
  <c r="J25" i="1"/>
  <c r="O25" i="1"/>
  <c r="K25" i="1"/>
  <c r="E24" i="1"/>
  <c r="E27" i="2"/>
  <c r="J20" i="2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E19" i="2"/>
  <c r="F34" i="1" l="1"/>
  <c r="F28" i="2" s="1"/>
  <c r="E20" i="2"/>
  <c r="F35" i="1" l="1"/>
  <c r="F29" i="2" s="1"/>
</calcChain>
</file>

<file path=xl/sharedStrings.xml><?xml version="1.0" encoding="utf-8"?>
<sst xmlns="http://schemas.openxmlformats.org/spreadsheetml/2006/main" count="162" uniqueCount="88">
  <si>
    <t>FELÚJÍTÁSOK ÉS PÓTLÁSOK ÖSSZEFOGLALÓ TÁBLÁZATA</t>
  </si>
  <si>
    <t>V036 Körmend ivóvízellátási rendszer</t>
  </si>
  <si>
    <r>
      <t>A tervet benyújtó szervezet megnevezése:    VASIVÍZ ZRt.   ellátásért felelős / ellátásért felelősök képviselője /</t>
    </r>
    <r>
      <rPr>
        <u/>
        <sz val="11"/>
        <color rgb="FF000000"/>
        <rFont val="Calibri"/>
        <family val="2"/>
        <charset val="238"/>
      </rPr>
      <t>víziközmű szolgáltató</t>
    </r>
    <r>
      <rPr>
        <sz val="11"/>
        <color rgb="FF000000"/>
        <rFont val="Calibri"/>
        <family val="2"/>
        <charset val="238"/>
      </rPr>
      <t>*</t>
    </r>
  </si>
  <si>
    <t>Víziközmű szolgáltató megnevezése: VASIVÍZ ZRt.</t>
  </si>
  <si>
    <t>Víziközmű-szolgáltatási ágazat megnevezése: Ivóvíz ágazat</t>
  </si>
  <si>
    <t>A Vksztv. 11 § (4) bekezdés szerinti véleményező fél megnevezése: Körmend Város Önkormányzata</t>
  </si>
  <si>
    <t>Víziközmű-rendszer kódja**: 11-13532-1-003-00-04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</si>
  <si>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</si>
  <si>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</si>
  <si>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</si>
  <si>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</si>
  <si>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</si>
  <si>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</si>
  <si>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</si>
  <si>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</si>
  <si>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</si>
  <si>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</si>
  <si>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</si>
  <si>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</si>
  <si>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</si>
  <si>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 (eFt)</t>
  </si>
  <si>
    <t>Forrás megnevezése</t>
  </si>
  <si>
    <t>Megvalósítás időtartama</t>
  </si>
  <si>
    <t>Tervezett időtáv</t>
  </si>
  <si>
    <t>A beruházás ütemezése a tervezési időszak évei szerint</t>
  </si>
  <si>
    <t>Kezdés</t>
  </si>
  <si>
    <t>Befejezés</t>
  </si>
  <si>
    <t>(rövid/közép/hosszú)</t>
  </si>
  <si>
    <t>1.</t>
  </si>
  <si>
    <t>-</t>
  </si>
  <si>
    <t>Ivóvíz használati díj</t>
  </si>
  <si>
    <t>2.</t>
  </si>
  <si>
    <t>közép</t>
  </si>
  <si>
    <t>3.</t>
  </si>
  <si>
    <t>4.</t>
  </si>
  <si>
    <t>Pályázati forrás</t>
  </si>
  <si>
    <t>6.</t>
  </si>
  <si>
    <t>Útfelújításokhoz kapcsolódó közműrekonstrukció</t>
  </si>
  <si>
    <t>hosszú</t>
  </si>
  <si>
    <t>II / II. kút szűrőcsere</t>
  </si>
  <si>
    <t>5.</t>
  </si>
  <si>
    <t>Mátyás király utcai vasúti kereszteződés vasúti átvezetés rekonstrukciója</t>
  </si>
  <si>
    <t>Ivóvíz használati díj / Pályázati forrás</t>
  </si>
  <si>
    <t>Kutak bekötővezetékeinek cseréje (X-XIII) ~1km</t>
  </si>
  <si>
    <t>Kutak bekötővezetékeinek cseréje (IX-XII) ~1km</t>
  </si>
  <si>
    <t>Tartalék keret</t>
  </si>
  <si>
    <t>V036 Vízellátási rendszer összesen</t>
  </si>
  <si>
    <t>V036 Felhasználható ivóvíz használati díj</t>
  </si>
  <si>
    <t>V036 Egyenleg</t>
  </si>
  <si>
    <t>* a megfelelő szövegrészt aláhúzással kell jelölni</t>
  </si>
  <si>
    <t>** A Hivatal által a működési engedélyben megállapított VKR-kód</t>
  </si>
  <si>
    <t>Források megnevezése</t>
  </si>
  <si>
    <t>I. ütem</t>
  </si>
  <si>
    <t>II. ütem</t>
  </si>
  <si>
    <t>Ivóvíz használati díj, pályázat</t>
  </si>
  <si>
    <t>III. ütem</t>
  </si>
  <si>
    <t>BERUHÁZÁSOK ÖSSZEFOGLALÓ TÁBLÁZATA</t>
  </si>
  <si>
    <r>
      <t>A tervet benyújtó szervezet megnevezése:     Körmend Város Önkormányzata      ellátásért felelős /</t>
    </r>
    <r>
      <rPr>
        <u/>
        <sz val="11"/>
        <color rgb="FF000000"/>
        <rFont val="Calibri"/>
        <family val="2"/>
        <charset val="238"/>
      </rPr>
      <t>ellátásért felelősök képviselője</t>
    </r>
    <r>
      <rPr>
        <sz val="11"/>
        <color rgb="FF000000"/>
        <rFont val="Calibri"/>
        <family val="2"/>
        <charset val="238"/>
      </rPr>
      <t>/ víziközmű szolgáltató *</t>
    </r>
  </si>
  <si>
    <t>Víziközmű szolgáltató megnevezése:  VASIVÍZ ZRt.</t>
  </si>
  <si>
    <t>A Vksztv. 11 § (4) bekezdés szerinti véleményező fél megnevezése: VASIVÍZ ZRt.</t>
  </si>
  <si>
    <t>Körmend Bartók-Thököly u. összekötés D160 kpe 150 m + tervezés</t>
  </si>
  <si>
    <t>Pályázat</t>
  </si>
  <si>
    <t>Körmend Vasaljai u-Németújvári u. összekötése D110 kpe 800 m + Tervezés</t>
  </si>
  <si>
    <t>Körmend Bartók ltp-Molnár utca összekötése várkerten keresztül (600 fm)</t>
  </si>
  <si>
    <t>5% tartalék</t>
  </si>
  <si>
    <t>V036 Forrás szükséglet összesen</t>
  </si>
  <si>
    <t>Közműfejlesztési hozzájárulás</t>
  </si>
  <si>
    <t>Közép</t>
  </si>
  <si>
    <t>Körmend, Hunyadi Lakópark vizhálózatának kiépítése</t>
  </si>
  <si>
    <t>Közműfejlesztési hozzájárulás/Ivóvíz használati díj/Egyéb önkormányzati forrás</t>
  </si>
  <si>
    <t>Rendelkezésre álló  források számszerűsített értéke a teljes ütem tekintetében (eFt)</t>
  </si>
  <si>
    <t>Engedély beszerzése szükséges</t>
  </si>
  <si>
    <t>Tervezett feladatok nettó költsége a teljes ütem tekintetében (eFt)</t>
  </si>
  <si>
    <t>Felújítás és pótlás megnevezése</t>
  </si>
  <si>
    <t xml:space="preserve">Ivóvíz használati díj, pályázat, közműfejlesztési hozzájárulás/Egyéb önkormányzati forrás </t>
  </si>
  <si>
    <r>
      <t xml:space="preserve">Körmend, </t>
    </r>
    <r>
      <rPr>
        <sz val="11"/>
        <color rgb="FF000000"/>
        <rFont val="Calibri"/>
        <family val="2"/>
        <charset val="238"/>
      </rPr>
      <t>Magyarnádalja, Vasalja települések Önkormányzata</t>
    </r>
  </si>
  <si>
    <t>Gördülő fejlesztési terv a 2022-2036 időszakra</t>
  </si>
  <si>
    <t>2021. évi záró</t>
  </si>
  <si>
    <t>2022. évtől évi</t>
  </si>
  <si>
    <r>
      <rPr>
        <u/>
        <sz val="11"/>
        <color rgb="FF000000"/>
        <rFont val="Calibri"/>
        <family val="2"/>
        <charset val="238"/>
      </rPr>
      <t>Körmend,</t>
    </r>
    <r>
      <rPr>
        <sz val="11"/>
        <color rgb="FF000000"/>
        <rFont val="Calibri"/>
        <family val="2"/>
        <charset val="238"/>
      </rPr>
      <t xml:space="preserve"> Magyarnádalja, Vasalja települések Önkormányzata</t>
    </r>
  </si>
  <si>
    <t>rövid</t>
  </si>
  <si>
    <t>7.</t>
  </si>
  <si>
    <t>8.</t>
  </si>
  <si>
    <t>9.</t>
  </si>
  <si>
    <t>Ivóvíz hálózat rekonstrukció, vízhálózati veszteség csökkentése, okosmérés</t>
  </si>
  <si>
    <t>Folyamatirányítéás vezérlés fejlesztése</t>
  </si>
  <si>
    <t>Somogyi B utca ivóvíz hálózat rekonstrukció</t>
  </si>
  <si>
    <t>Keleti utca ivóvíz hálózat rekonstrukció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</si>
</sst>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808080"/>
        <bgColor rgb="FF666699"/>
      </patternFill>
    </fill>
    <fill>
      <patternFill patternType="solid">
        <fgColor rgb="FFBFBFBF"/>
        <bgColor rgb="FFCCCCFF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3" fontId="0" fillId="4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4" fillId="0" borderId="0" xfId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3" fontId="4" fillId="4" borderId="1" xfId="1" applyNumberFormat="1" applyFill="1" applyBorder="1" applyAlignment="1">
      <alignment vertical="center"/>
    </xf>
    <xf numFmtId="0" fontId="4" fillId="5" borderId="1" xfId="1" applyFill="1" applyBorder="1" applyAlignment="1">
      <alignment vertical="center"/>
    </xf>
    <xf numFmtId="3" fontId="4" fillId="5" borderId="1" xfId="1" applyNumberFormat="1" applyFill="1" applyBorder="1" applyAlignment="1">
      <alignment vertical="center"/>
    </xf>
    <xf numFmtId="0" fontId="4" fillId="5" borderId="3" xfId="1" applyFill="1" applyBorder="1" applyAlignment="1">
      <alignment vertical="center"/>
    </xf>
    <xf numFmtId="0" fontId="0" fillId="5" borderId="4" xfId="1" applyFont="1" applyFill="1" applyBorder="1" applyAlignment="1">
      <alignment vertical="center"/>
    </xf>
    <xf numFmtId="3" fontId="4" fillId="5" borderId="4" xfId="1" applyNumberFormat="1" applyFill="1" applyBorder="1" applyAlignment="1">
      <alignment vertical="center"/>
    </xf>
    <xf numFmtId="0" fontId="4" fillId="5" borderId="13" xfId="1" applyFill="1" applyBorder="1" applyAlignment="1">
      <alignment vertical="center"/>
    </xf>
    <xf numFmtId="3" fontId="4" fillId="0" borderId="0" xfId="1" applyNumberFormat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3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9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 vertical="center" wrapText="1"/>
    </xf>
    <xf numFmtId="3" fontId="4" fillId="0" borderId="9" xfId="1" applyNumberFormat="1" applyBorder="1" applyAlignment="1">
      <alignment vertical="center"/>
    </xf>
    <xf numFmtId="3" fontId="4" fillId="0" borderId="12" xfId="1" applyNumberFormat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3" fontId="7" fillId="6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</cellXfs>
  <cellStyles count="2">
    <cellStyle name="Normá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5"/>
  <sheetViews>
    <sheetView tabSelected="1" view="pageBreakPreview" topLeftCell="A10" zoomScale="90" zoomScaleNormal="100" zoomScaleSheetLayoutView="90" zoomScalePageLayoutView="55" workbookViewId="0">
      <selection activeCell="B17" sqref="B17"/>
    </sheetView>
  </sheetViews>
  <sheetFormatPr defaultRowHeight="15" x14ac:dyDescent="0.25"/>
  <cols>
    <col min="1" max="1" width="12" style="1"/>
    <col min="2" max="2" width="30.5703125" style="2"/>
    <col min="3" max="3" width="13.42578125" style="1"/>
    <col min="4" max="4" width="16.7109375" style="3"/>
    <col min="5" max="5" width="26.140625" style="3"/>
    <col min="6" max="6" width="17.85546875" style="6"/>
    <col min="7" max="7" width="10.7109375" style="1"/>
    <col min="8" max="8" width="13.85546875" style="1"/>
    <col min="9" max="9" width="12.85546875" style="1"/>
    <col min="10" max="24" width="9.7109375" style="3"/>
    <col min="25" max="1025" width="9.140625" style="3"/>
  </cols>
  <sheetData>
    <row r="1" spans="1:1024" x14ac:dyDescent="0.25">
      <c r="A1" s="83" t="s">
        <v>76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84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84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84" t="s">
        <v>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85" t="s">
        <v>5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84" t="s">
        <v>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1" customFormat="1" x14ac:dyDescent="0.25">
      <c r="A11" s="4" t="s">
        <v>7</v>
      </c>
      <c r="B11" s="5" t="s">
        <v>8</v>
      </c>
      <c r="C11" s="4" t="s">
        <v>9</v>
      </c>
      <c r="D11" s="4" t="s">
        <v>10</v>
      </c>
      <c r="E11" s="4" t="s">
        <v>11</v>
      </c>
      <c r="F11" s="55" t="s">
        <v>12</v>
      </c>
      <c r="G11" s="86" t="s">
        <v>13</v>
      </c>
      <c r="H11" s="86"/>
      <c r="I11" s="4" t="s">
        <v>14</v>
      </c>
      <c r="J11" s="86" t="s">
        <v>15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spans="1:1024" s="6" customFormat="1" ht="30" customHeight="1" x14ac:dyDescent="0.25">
      <c r="A12" s="87" t="s">
        <v>16</v>
      </c>
      <c r="B12" s="87" t="s">
        <v>73</v>
      </c>
      <c r="C12" s="87" t="s">
        <v>18</v>
      </c>
      <c r="D12" s="87" t="s">
        <v>19</v>
      </c>
      <c r="E12" s="87" t="s">
        <v>20</v>
      </c>
      <c r="F12" s="87" t="s">
        <v>21</v>
      </c>
      <c r="G12" s="87" t="s">
        <v>22</v>
      </c>
      <c r="H12" s="87"/>
      <c r="I12" s="87" t="s">
        <v>23</v>
      </c>
      <c r="J12" s="87" t="s">
        <v>24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spans="1:1024" ht="27.75" customHeight="1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7">
        <v>2022</v>
      </c>
      <c r="K13" s="8">
        <v>2023</v>
      </c>
      <c r="L13" s="8">
        <v>2024</v>
      </c>
      <c r="M13" s="8">
        <v>2025</v>
      </c>
      <c r="N13" s="8">
        <v>2026</v>
      </c>
      <c r="O13" s="9">
        <v>2027</v>
      </c>
      <c r="P13" s="9">
        <v>2028</v>
      </c>
      <c r="Q13" s="9">
        <v>2029</v>
      </c>
      <c r="R13" s="9">
        <v>2030</v>
      </c>
      <c r="S13" s="9">
        <v>2031</v>
      </c>
      <c r="T13" s="9">
        <v>2032</v>
      </c>
      <c r="U13" s="9">
        <v>2033</v>
      </c>
      <c r="V13" s="9">
        <v>2034</v>
      </c>
      <c r="W13" s="9">
        <v>2035</v>
      </c>
      <c r="X13" s="9">
        <v>2036</v>
      </c>
    </row>
    <row r="14" spans="1:1024" ht="27.75" customHeight="1" x14ac:dyDescent="0.25">
      <c r="A14" s="87"/>
      <c r="B14" s="87"/>
      <c r="C14" s="87"/>
      <c r="D14" s="87"/>
      <c r="E14" s="87"/>
      <c r="F14" s="87"/>
      <c r="G14" s="5" t="s">
        <v>25</v>
      </c>
      <c r="H14" s="5" t="s">
        <v>26</v>
      </c>
      <c r="I14" s="5" t="s">
        <v>27</v>
      </c>
      <c r="J14" s="7">
        <v>1</v>
      </c>
      <c r="K14" s="8">
        <v>2</v>
      </c>
      <c r="L14" s="8">
        <v>3</v>
      </c>
      <c r="M14" s="8">
        <v>4</v>
      </c>
      <c r="N14" s="8">
        <v>5</v>
      </c>
      <c r="O14" s="9">
        <v>6</v>
      </c>
      <c r="P14" s="9">
        <v>7</v>
      </c>
      <c r="Q14" s="9">
        <v>8</v>
      </c>
      <c r="R14" s="9">
        <v>9</v>
      </c>
      <c r="S14" s="9">
        <v>10</v>
      </c>
      <c r="T14" s="9">
        <v>11</v>
      </c>
      <c r="U14" s="9">
        <v>12</v>
      </c>
      <c r="V14" s="9">
        <v>13</v>
      </c>
      <c r="W14" s="9">
        <v>14</v>
      </c>
      <c r="X14" s="9">
        <v>15</v>
      </c>
    </row>
    <row r="15" spans="1:1024" ht="27.75" customHeight="1" x14ac:dyDescent="0.25">
      <c r="A15" s="79" t="s">
        <v>28</v>
      </c>
      <c r="B15" s="82" t="s">
        <v>86</v>
      </c>
      <c r="C15" s="79" t="s">
        <v>29</v>
      </c>
      <c r="D15" s="89" t="s">
        <v>75</v>
      </c>
      <c r="E15" s="11">
        <f t="shared" ref="E15:E17" si="0">SUM(J15:X15)</f>
        <v>7500</v>
      </c>
      <c r="F15" s="80" t="s">
        <v>30</v>
      </c>
      <c r="G15" s="79">
        <v>2022</v>
      </c>
      <c r="H15" s="79">
        <v>2022</v>
      </c>
      <c r="I15" s="79" t="s">
        <v>80</v>
      </c>
      <c r="J15" s="17">
        <v>7500</v>
      </c>
      <c r="K15" s="8"/>
      <c r="L15" s="8"/>
      <c r="M15" s="8"/>
      <c r="N15" s="8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1024" ht="27.75" customHeight="1" x14ac:dyDescent="0.25">
      <c r="A16" s="79" t="s">
        <v>31</v>
      </c>
      <c r="B16" s="82" t="s">
        <v>87</v>
      </c>
      <c r="C16" s="80" t="s">
        <v>29</v>
      </c>
      <c r="D16" s="90"/>
      <c r="E16" s="11">
        <f t="shared" si="0"/>
        <v>2000</v>
      </c>
      <c r="F16" s="80" t="s">
        <v>30</v>
      </c>
      <c r="G16" s="80">
        <v>2022</v>
      </c>
      <c r="H16" s="80">
        <v>2022</v>
      </c>
      <c r="I16" s="80" t="s">
        <v>80</v>
      </c>
      <c r="J16" s="17">
        <v>2000</v>
      </c>
      <c r="K16" s="8"/>
      <c r="L16" s="8"/>
      <c r="M16" s="8"/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1025" ht="27.75" customHeight="1" x14ac:dyDescent="0.25">
      <c r="A17" s="79" t="s">
        <v>82</v>
      </c>
      <c r="B17" s="82" t="s">
        <v>85</v>
      </c>
      <c r="C17" s="80" t="s">
        <v>29</v>
      </c>
      <c r="D17" s="90"/>
      <c r="E17" s="11">
        <f t="shared" si="0"/>
        <v>12000</v>
      </c>
      <c r="F17" s="80" t="s">
        <v>30</v>
      </c>
      <c r="G17" s="79">
        <v>2026</v>
      </c>
      <c r="H17" s="79">
        <v>2026</v>
      </c>
      <c r="I17" s="79" t="s">
        <v>32</v>
      </c>
      <c r="J17" s="17"/>
      <c r="K17" s="8"/>
      <c r="L17" s="8"/>
      <c r="M17" s="8"/>
      <c r="N17" s="13">
        <v>12000</v>
      </c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1025" ht="45" customHeight="1" x14ac:dyDescent="0.25">
      <c r="A18" s="57" t="s">
        <v>33</v>
      </c>
      <c r="B18" s="15" t="s">
        <v>43</v>
      </c>
      <c r="C18" s="80" t="s">
        <v>29</v>
      </c>
      <c r="D18" s="90"/>
      <c r="E18" s="11">
        <f t="shared" ref="E18:E24" si="1">SUM(J18:X18)</f>
        <v>9500</v>
      </c>
      <c r="F18" s="55" t="s">
        <v>42</v>
      </c>
      <c r="G18" s="4">
        <v>2023</v>
      </c>
      <c r="H18" s="4">
        <v>2023</v>
      </c>
      <c r="I18" s="4" t="s">
        <v>32</v>
      </c>
      <c r="J18" s="17"/>
      <c r="K18" s="13">
        <v>9500</v>
      </c>
      <c r="L18" s="18"/>
      <c r="M18" s="13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1025" ht="45" x14ac:dyDescent="0.25">
      <c r="A19" s="57" t="s">
        <v>34</v>
      </c>
      <c r="B19" s="15" t="s">
        <v>44</v>
      </c>
      <c r="C19" s="4" t="s">
        <v>29</v>
      </c>
      <c r="D19" s="90"/>
      <c r="E19" s="11">
        <f t="shared" si="1"/>
        <v>9200</v>
      </c>
      <c r="F19" s="55" t="s">
        <v>42</v>
      </c>
      <c r="G19" s="77">
        <v>2023</v>
      </c>
      <c r="H19" s="77">
        <v>2023</v>
      </c>
      <c r="I19" s="4" t="s">
        <v>32</v>
      </c>
      <c r="J19" s="17"/>
      <c r="K19" s="13">
        <v>9200</v>
      </c>
      <c r="L19" s="18"/>
      <c r="M19" s="13"/>
      <c r="N19" s="13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1025" ht="45" x14ac:dyDescent="0.25">
      <c r="A20" s="57" t="s">
        <v>81</v>
      </c>
      <c r="B20" s="15" t="s">
        <v>41</v>
      </c>
      <c r="C20" s="4" t="s">
        <v>29</v>
      </c>
      <c r="D20" s="90"/>
      <c r="E20" s="11">
        <f t="shared" si="1"/>
        <v>5000</v>
      </c>
      <c r="F20" s="55" t="s">
        <v>42</v>
      </c>
      <c r="G20" s="4">
        <v>2024</v>
      </c>
      <c r="H20" s="4">
        <v>2024</v>
      </c>
      <c r="I20" s="4" t="s">
        <v>32</v>
      </c>
      <c r="J20" s="17"/>
      <c r="K20" s="13"/>
      <c r="L20" s="13">
        <v>5000</v>
      </c>
      <c r="M20" s="13"/>
      <c r="N20" s="13"/>
      <c r="O20" s="14"/>
      <c r="P20" s="16"/>
      <c r="Q20" s="14"/>
      <c r="R20" s="14"/>
      <c r="S20" s="14"/>
      <c r="T20" s="14"/>
      <c r="U20" s="14"/>
      <c r="V20" s="14"/>
      <c r="W20" s="14"/>
      <c r="X20" s="14"/>
    </row>
    <row r="21" spans="1:1025" ht="30" x14ac:dyDescent="0.25">
      <c r="A21" s="57" t="s">
        <v>83</v>
      </c>
      <c r="B21" s="15" t="s">
        <v>39</v>
      </c>
      <c r="C21" s="4" t="s">
        <v>29</v>
      </c>
      <c r="D21" s="90"/>
      <c r="E21" s="11">
        <f t="shared" si="1"/>
        <v>5900</v>
      </c>
      <c r="F21" s="55" t="s">
        <v>30</v>
      </c>
      <c r="G21" s="4">
        <v>2028</v>
      </c>
      <c r="H21" s="4">
        <v>2028</v>
      </c>
      <c r="I21" s="4" t="s">
        <v>38</v>
      </c>
      <c r="J21" s="17"/>
      <c r="K21" s="13"/>
      <c r="L21" s="13"/>
      <c r="M21" s="13"/>
      <c r="N21" s="13"/>
      <c r="O21" s="14"/>
      <c r="P21" s="14">
        <v>5900</v>
      </c>
      <c r="Q21" s="14"/>
      <c r="R21" s="14"/>
      <c r="S21" s="14"/>
      <c r="T21" s="14"/>
      <c r="U21" s="14"/>
      <c r="V21" s="14"/>
      <c r="W21" s="14"/>
      <c r="X21" s="14"/>
    </row>
    <row r="22" spans="1:1025" ht="30" x14ac:dyDescent="0.25">
      <c r="A22" s="57" t="s">
        <v>40</v>
      </c>
      <c r="B22" s="15" t="s">
        <v>37</v>
      </c>
      <c r="C22" s="4" t="s">
        <v>29</v>
      </c>
      <c r="D22" s="90"/>
      <c r="E22" s="11">
        <f t="shared" si="1"/>
        <v>210000</v>
      </c>
      <c r="F22" s="55" t="s">
        <v>35</v>
      </c>
      <c r="G22" s="4">
        <v>2023</v>
      </c>
      <c r="H22" s="4">
        <v>2036</v>
      </c>
      <c r="I22" s="4" t="s">
        <v>38</v>
      </c>
      <c r="J22" s="17"/>
      <c r="K22" s="18">
        <v>15000</v>
      </c>
      <c r="L22" s="18">
        <v>15000</v>
      </c>
      <c r="M22" s="13">
        <v>15000</v>
      </c>
      <c r="N22" s="13">
        <v>15000</v>
      </c>
      <c r="O22" s="14">
        <v>15000</v>
      </c>
      <c r="P22" s="14">
        <v>15000</v>
      </c>
      <c r="Q22" s="14">
        <v>15000</v>
      </c>
      <c r="R22" s="14">
        <v>15000</v>
      </c>
      <c r="S22" s="14">
        <v>15000</v>
      </c>
      <c r="T22" s="14">
        <v>15000</v>
      </c>
      <c r="U22" s="14">
        <v>15000</v>
      </c>
      <c r="V22" s="14">
        <v>15000</v>
      </c>
      <c r="W22" s="14">
        <v>15000</v>
      </c>
      <c r="X22" s="14">
        <v>15000</v>
      </c>
    </row>
    <row r="23" spans="1:1025" ht="45" x14ac:dyDescent="0.25">
      <c r="A23" s="57" t="s">
        <v>36</v>
      </c>
      <c r="B23" s="81" t="s">
        <v>84</v>
      </c>
      <c r="C23" s="4" t="s">
        <v>29</v>
      </c>
      <c r="D23" s="90"/>
      <c r="E23" s="11">
        <f t="shared" si="1"/>
        <v>1400000</v>
      </c>
      <c r="F23" s="55" t="s">
        <v>35</v>
      </c>
      <c r="G23" s="4">
        <v>2023</v>
      </c>
      <c r="H23" s="4">
        <v>2036</v>
      </c>
      <c r="I23" s="4" t="s">
        <v>38</v>
      </c>
      <c r="J23" s="12"/>
      <c r="K23" s="13">
        <v>100000</v>
      </c>
      <c r="L23" s="13">
        <v>100000</v>
      </c>
      <c r="M23" s="13">
        <v>100000</v>
      </c>
      <c r="N23" s="13">
        <v>100000</v>
      </c>
      <c r="O23" s="14">
        <v>100000</v>
      </c>
      <c r="P23" s="14">
        <v>100000</v>
      </c>
      <c r="Q23" s="14">
        <v>100000</v>
      </c>
      <c r="R23" s="14">
        <v>100000</v>
      </c>
      <c r="S23" s="14">
        <v>100000</v>
      </c>
      <c r="T23" s="14">
        <v>100000</v>
      </c>
      <c r="U23" s="14">
        <v>100000</v>
      </c>
      <c r="V23" s="14">
        <v>100000</v>
      </c>
      <c r="W23" s="14">
        <v>100000</v>
      </c>
      <c r="X23" s="14">
        <v>100000</v>
      </c>
    </row>
    <row r="24" spans="1:1025" ht="30" customHeight="1" x14ac:dyDescent="0.25">
      <c r="A24" s="4"/>
      <c r="B24" s="15" t="s">
        <v>45</v>
      </c>
      <c r="C24" s="4" t="s">
        <v>29</v>
      </c>
      <c r="D24" s="91"/>
      <c r="E24" s="11">
        <f t="shared" si="1"/>
        <v>20463.2</v>
      </c>
      <c r="F24" s="55" t="s">
        <v>30</v>
      </c>
      <c r="G24" s="4">
        <v>2022</v>
      </c>
      <c r="H24" s="4">
        <v>2036</v>
      </c>
      <c r="I24" s="4" t="s">
        <v>38</v>
      </c>
      <c r="J24" s="12">
        <f>J26*0.1</f>
        <v>1865.6000000000001</v>
      </c>
      <c r="K24" s="13">
        <f t="shared" ref="K24:X24" si="2">K26*0.15</f>
        <v>1328.3999999999999</v>
      </c>
      <c r="L24" s="13">
        <f t="shared" si="2"/>
        <v>1328.3999999999999</v>
      </c>
      <c r="M24" s="13">
        <f t="shared" si="2"/>
        <v>1328.3999999999999</v>
      </c>
      <c r="N24" s="13">
        <f t="shared" si="2"/>
        <v>1328.3999999999999</v>
      </c>
      <c r="O24" s="14">
        <f t="shared" si="2"/>
        <v>1328.3999999999999</v>
      </c>
      <c r="P24" s="14">
        <f t="shared" si="2"/>
        <v>1328.3999999999999</v>
      </c>
      <c r="Q24" s="14">
        <f t="shared" si="2"/>
        <v>1328.3999999999999</v>
      </c>
      <c r="R24" s="14">
        <f t="shared" si="2"/>
        <v>1328.3999999999999</v>
      </c>
      <c r="S24" s="14">
        <f t="shared" si="2"/>
        <v>1328.3999999999999</v>
      </c>
      <c r="T24" s="14">
        <f t="shared" si="2"/>
        <v>1328.3999999999999</v>
      </c>
      <c r="U24" s="14">
        <f t="shared" si="2"/>
        <v>1328.3999999999999</v>
      </c>
      <c r="V24" s="14">
        <f t="shared" si="2"/>
        <v>1328.3999999999999</v>
      </c>
      <c r="W24" s="14">
        <f t="shared" si="2"/>
        <v>1328.3999999999999</v>
      </c>
      <c r="X24" s="14">
        <f t="shared" si="2"/>
        <v>1328.3999999999999</v>
      </c>
    </row>
    <row r="25" spans="1:1025" ht="15" customHeight="1" x14ac:dyDescent="0.25">
      <c r="A25" s="19"/>
      <c r="B25" s="88" t="s">
        <v>46</v>
      </c>
      <c r="C25" s="88"/>
      <c r="D25" s="88"/>
      <c r="E25" s="88"/>
      <c r="F25" s="88"/>
      <c r="G25" s="88"/>
      <c r="H25" s="88"/>
      <c r="I25" s="88"/>
      <c r="J25" s="48">
        <f>SUM(J15:J24)</f>
        <v>11365.6</v>
      </c>
      <c r="K25" s="48">
        <f t="shared" ref="K25:X25" si="3">SUM(K18:K24)</f>
        <v>135028.4</v>
      </c>
      <c r="L25" s="48">
        <f t="shared" si="3"/>
        <v>121328.4</v>
      </c>
      <c r="M25" s="48">
        <f t="shared" si="3"/>
        <v>116328.4</v>
      </c>
      <c r="N25" s="48">
        <f t="shared" si="3"/>
        <v>116328.4</v>
      </c>
      <c r="O25" s="48">
        <f t="shared" si="3"/>
        <v>116328.4</v>
      </c>
      <c r="P25" s="48">
        <f t="shared" si="3"/>
        <v>122228.4</v>
      </c>
      <c r="Q25" s="48">
        <f t="shared" si="3"/>
        <v>116328.4</v>
      </c>
      <c r="R25" s="48">
        <f t="shared" si="3"/>
        <v>116328.4</v>
      </c>
      <c r="S25" s="48">
        <f t="shared" si="3"/>
        <v>116328.4</v>
      </c>
      <c r="T25" s="48">
        <f t="shared" si="3"/>
        <v>116328.4</v>
      </c>
      <c r="U25" s="48">
        <f t="shared" si="3"/>
        <v>116328.4</v>
      </c>
      <c r="V25" s="48">
        <f t="shared" si="3"/>
        <v>116328.4</v>
      </c>
      <c r="W25" s="48">
        <f t="shared" si="3"/>
        <v>116328.4</v>
      </c>
      <c r="X25" s="48">
        <f t="shared" si="3"/>
        <v>116328.4</v>
      </c>
    </row>
    <row r="26" spans="1:1025" ht="15" customHeight="1" x14ac:dyDescent="0.25">
      <c r="A26" s="19"/>
      <c r="B26" s="88" t="s">
        <v>47</v>
      </c>
      <c r="C26" s="88"/>
      <c r="D26" s="88"/>
      <c r="E26" s="88"/>
      <c r="F26" s="88"/>
      <c r="G26" s="88"/>
      <c r="H26" s="88"/>
      <c r="I26" s="88"/>
      <c r="J26" s="48">
        <f>G27+I27</f>
        <v>18656</v>
      </c>
      <c r="K26" s="48">
        <f>I27</f>
        <v>8856</v>
      </c>
      <c r="L26" s="20">
        <f>I27</f>
        <v>8856</v>
      </c>
      <c r="M26" s="20">
        <f>I27</f>
        <v>8856</v>
      </c>
      <c r="N26" s="20">
        <f>I27</f>
        <v>8856</v>
      </c>
      <c r="O26" s="20">
        <f>I27</f>
        <v>8856</v>
      </c>
      <c r="P26" s="20">
        <f>I27</f>
        <v>8856</v>
      </c>
      <c r="Q26" s="20">
        <f>I27</f>
        <v>8856</v>
      </c>
      <c r="R26" s="20">
        <f>I27</f>
        <v>8856</v>
      </c>
      <c r="S26" s="20">
        <f>I27</f>
        <v>8856</v>
      </c>
      <c r="T26" s="20">
        <f>I27</f>
        <v>8856</v>
      </c>
      <c r="U26" s="20">
        <f>I27</f>
        <v>8856</v>
      </c>
      <c r="V26" s="20">
        <f>I27</f>
        <v>8856</v>
      </c>
      <c r="W26" s="20">
        <f>I27</f>
        <v>8856</v>
      </c>
      <c r="X26" s="20">
        <f>I27</f>
        <v>8856</v>
      </c>
    </row>
    <row r="27" spans="1:1025" s="47" customFormat="1" x14ac:dyDescent="0.25">
      <c r="A27" s="49"/>
      <c r="B27" s="50" t="s">
        <v>48</v>
      </c>
      <c r="C27" s="51"/>
      <c r="D27" s="51"/>
      <c r="E27" s="51"/>
      <c r="F27" s="52" t="s">
        <v>77</v>
      </c>
      <c r="G27" s="78">
        <v>9800</v>
      </c>
      <c r="H27" s="53" t="s">
        <v>78</v>
      </c>
      <c r="I27" s="78">
        <v>8856</v>
      </c>
      <c r="J27" s="48">
        <f>J26-J25-BT!J20</f>
        <v>6357.5999999999995</v>
      </c>
      <c r="K27" s="48">
        <f>J27+K26-K25-BT!K20+K22+K23</f>
        <v>-16557.599999999977</v>
      </c>
      <c r="L27" s="48">
        <f>K27+L26-L25-BT!L20+L22+L23</f>
        <v>-46472.799999999959</v>
      </c>
      <c r="M27" s="48">
        <f>L27+M26-M25-BT!M20+M22+M23</f>
        <v>-49387.999999999942</v>
      </c>
      <c r="N27" s="48">
        <f>M27+N26-N25-BT!N20+N22+N23</f>
        <v>-42303.199999999924</v>
      </c>
      <c r="O27" s="48">
        <f>N27+O26-O25-BT!O20+O22+O23</f>
        <v>-35218.399999999907</v>
      </c>
      <c r="P27" s="48">
        <f>O27+P26-P25-BT!P20+P22+P23</f>
        <v>-34033.599999999889</v>
      </c>
      <c r="Q27" s="48">
        <f>P27+Q26-Q25-BT!Q20+Q22+Q23</f>
        <v>-26948.799999999872</v>
      </c>
      <c r="R27" s="48">
        <f>Q27+R26-R25-BT!R20+R22+R23</f>
        <v>-19863.999999999854</v>
      </c>
      <c r="S27" s="48">
        <f>R27+S26-S25-BT!S20+S22+S23</f>
        <v>-12779.199999999852</v>
      </c>
      <c r="T27" s="48">
        <f>S27+T26-T25-BT!T20+T22+T23</f>
        <v>-5694.3999999998487</v>
      </c>
      <c r="U27" s="48">
        <f>T27+U26-U25-BT!U20+U22+U23</f>
        <v>1390.4000000001543</v>
      </c>
      <c r="V27" s="48">
        <f>U27+V26-V25-BT!V20+V22+V23</f>
        <v>8475.2000000001572</v>
      </c>
      <c r="W27" s="48">
        <f>V27+W26-W25-BT!W20+W22+W23</f>
        <v>15560.00000000016</v>
      </c>
      <c r="X27" s="48">
        <f>W27+X26-X25-BT!X20+X22+X23</f>
        <v>22644.800000000163</v>
      </c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  <c r="AMK27" s="46"/>
    </row>
    <row r="28" spans="1:1025" x14ac:dyDescent="0.25">
      <c r="A28"/>
      <c r="C28"/>
      <c r="D28"/>
      <c r="E28"/>
      <c r="F28" s="56"/>
      <c r="H28"/>
    </row>
    <row r="29" spans="1:1025" x14ac:dyDescent="0.25">
      <c r="A29" s="21" t="s">
        <v>49</v>
      </c>
      <c r="C29"/>
      <c r="D29"/>
      <c r="E29"/>
      <c r="H29" s="22"/>
    </row>
    <row r="30" spans="1:1025" x14ac:dyDescent="0.25">
      <c r="A30" s="21" t="s">
        <v>50</v>
      </c>
      <c r="C30"/>
      <c r="D30"/>
      <c r="E30"/>
    </row>
    <row r="31" spans="1:1025" ht="15.75" thickBot="1" x14ac:dyDescent="0.3">
      <c r="C31"/>
      <c r="D31"/>
      <c r="E31"/>
    </row>
    <row r="32" spans="1:1025" ht="94.15" customHeight="1" x14ac:dyDescent="0.25">
      <c r="C32" s="23"/>
      <c r="D32" s="24" t="s">
        <v>51</v>
      </c>
      <c r="E32" s="24" t="s">
        <v>72</v>
      </c>
      <c r="F32" s="25" t="s">
        <v>70</v>
      </c>
    </row>
    <row r="33" spans="3:6" ht="30" x14ac:dyDescent="0.25">
      <c r="C33" s="26" t="s">
        <v>52</v>
      </c>
      <c r="D33" s="10" t="s">
        <v>30</v>
      </c>
      <c r="E33" s="45">
        <f>SUM(J15:J24)</f>
        <v>11365.6</v>
      </c>
      <c r="F33" s="71">
        <f>J26</f>
        <v>18656</v>
      </c>
    </row>
    <row r="34" spans="3:6" ht="30" x14ac:dyDescent="0.25">
      <c r="C34" s="26" t="s">
        <v>53</v>
      </c>
      <c r="D34" s="10" t="s">
        <v>54</v>
      </c>
      <c r="E34" s="69">
        <f>SUM(K15:N24)</f>
        <v>501013.60000000009</v>
      </c>
      <c r="F34" s="71">
        <f>J27+4*I27</f>
        <v>41781.599999999999</v>
      </c>
    </row>
    <row r="35" spans="3:6" ht="30.75" thickBot="1" x14ac:dyDescent="0.3">
      <c r="C35" s="27" t="s">
        <v>55</v>
      </c>
      <c r="D35" s="28" t="s">
        <v>54</v>
      </c>
      <c r="E35" s="70">
        <f>SUM(O15:X24)</f>
        <v>1169183.9999999991</v>
      </c>
      <c r="F35" s="72">
        <f>N27+10*I27</f>
        <v>46256.800000000076</v>
      </c>
    </row>
  </sheetData>
  <mergeCells count="23">
    <mergeCell ref="B25:I25"/>
    <mergeCell ref="B26:I26"/>
    <mergeCell ref="F12:F14"/>
    <mergeCell ref="G12:H13"/>
    <mergeCell ref="I12:I13"/>
    <mergeCell ref="D15:D24"/>
    <mergeCell ref="J12:X12"/>
    <mergeCell ref="A12:A14"/>
    <mergeCell ref="B12:B14"/>
    <mergeCell ref="C12:C14"/>
    <mergeCell ref="D12:D14"/>
    <mergeCell ref="E12:E14"/>
    <mergeCell ref="A6:X6"/>
    <mergeCell ref="A7:X7"/>
    <mergeCell ref="A8:X8"/>
    <mergeCell ref="A9:X9"/>
    <mergeCell ref="G11:H11"/>
    <mergeCell ref="J11:X11"/>
    <mergeCell ref="A1:X1"/>
    <mergeCell ref="A2:X2"/>
    <mergeCell ref="A3:X3"/>
    <mergeCell ref="A4:X4"/>
    <mergeCell ref="A5:X5"/>
  </mergeCells>
  <pageMargins left="0.7" right="0.7" top="0.75" bottom="0.75" header="0.51180555555555496" footer="0.51180555555555496"/>
  <pageSetup paperSize="8" scale="4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9"/>
  <sheetViews>
    <sheetView view="pageBreakPreview" topLeftCell="A9" zoomScaleNormal="100" zoomScaleSheetLayoutView="100" workbookViewId="0">
      <selection activeCell="E27" sqref="E27"/>
    </sheetView>
  </sheetViews>
  <sheetFormatPr defaultRowHeight="15" x14ac:dyDescent="0.25"/>
  <cols>
    <col min="1" max="1" width="12" style="29"/>
    <col min="2" max="2" width="27.7109375" style="29"/>
    <col min="3" max="3" width="13.5703125" style="29"/>
    <col min="4" max="4" width="19.140625" style="29"/>
    <col min="5" max="5" width="25.85546875" style="29"/>
    <col min="6" max="6" width="17.85546875" style="29"/>
    <col min="7" max="7" width="10.7109375" style="29"/>
    <col min="8" max="8" width="12.7109375" style="29"/>
    <col min="9" max="9" width="12.85546875" style="29"/>
    <col min="10" max="24" width="8.7109375" style="29"/>
    <col min="25" max="1025" width="9.140625" style="29"/>
  </cols>
  <sheetData>
    <row r="1" spans="1:1024" x14ac:dyDescent="0.25">
      <c r="A1" s="94" t="s">
        <v>76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94" t="s">
        <v>56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95" t="s">
        <v>57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95" t="s">
        <v>58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95" t="s">
        <v>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96" t="s">
        <v>59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31" customFormat="1" x14ac:dyDescent="0.25">
      <c r="A11" s="30" t="s">
        <v>7</v>
      </c>
      <c r="B11" s="30" t="s">
        <v>8</v>
      </c>
      <c r="C11" s="30" t="s">
        <v>9</v>
      </c>
      <c r="D11" s="30" t="s">
        <v>10</v>
      </c>
      <c r="E11" s="30" t="s">
        <v>11</v>
      </c>
      <c r="F11" s="30" t="s">
        <v>12</v>
      </c>
      <c r="G11" s="97" t="s">
        <v>13</v>
      </c>
      <c r="H11" s="97"/>
      <c r="I11" s="30" t="s">
        <v>14</v>
      </c>
      <c r="J11" s="97" t="s">
        <v>15</v>
      </c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1024" s="33" customFormat="1" ht="15" customHeight="1" x14ac:dyDescent="0.25">
      <c r="A12" s="98" t="s">
        <v>16</v>
      </c>
      <c r="B12" s="98" t="s">
        <v>17</v>
      </c>
      <c r="C12" s="98" t="s">
        <v>18</v>
      </c>
      <c r="D12" s="98" t="s">
        <v>19</v>
      </c>
      <c r="E12" s="98" t="s">
        <v>20</v>
      </c>
      <c r="F12" s="98" t="s">
        <v>21</v>
      </c>
      <c r="G12" s="98" t="s">
        <v>22</v>
      </c>
      <c r="H12" s="98"/>
      <c r="I12" s="98" t="s">
        <v>23</v>
      </c>
      <c r="J12" s="98" t="s">
        <v>24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</row>
    <row r="13" spans="1:1024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34">
        <v>2022</v>
      </c>
      <c r="K13" s="35">
        <v>2023</v>
      </c>
      <c r="L13" s="35">
        <v>2024</v>
      </c>
      <c r="M13" s="35">
        <v>2025</v>
      </c>
      <c r="N13" s="35">
        <v>2026</v>
      </c>
      <c r="O13" s="36">
        <v>2027</v>
      </c>
      <c r="P13" s="36">
        <v>2028</v>
      </c>
      <c r="Q13" s="36">
        <v>2029</v>
      </c>
      <c r="R13" s="36">
        <v>2030</v>
      </c>
      <c r="S13" s="36">
        <v>2031</v>
      </c>
      <c r="T13" s="36">
        <v>2032</v>
      </c>
      <c r="U13" s="36">
        <v>2033</v>
      </c>
      <c r="V13" s="36">
        <v>2034</v>
      </c>
      <c r="W13" s="36">
        <v>2035</v>
      </c>
      <c r="X13" s="36">
        <v>2036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30" x14ac:dyDescent="0.25">
      <c r="A14" s="98"/>
      <c r="B14" s="98"/>
      <c r="C14" s="98"/>
      <c r="D14" s="98"/>
      <c r="E14" s="98"/>
      <c r="F14" s="98"/>
      <c r="G14" s="32" t="s">
        <v>25</v>
      </c>
      <c r="H14" s="32" t="s">
        <v>26</v>
      </c>
      <c r="I14" s="32" t="s">
        <v>27</v>
      </c>
      <c r="J14" s="34">
        <v>1</v>
      </c>
      <c r="K14" s="35">
        <v>2</v>
      </c>
      <c r="L14" s="35">
        <v>3</v>
      </c>
      <c r="M14" s="35">
        <v>4</v>
      </c>
      <c r="N14" s="35">
        <v>5</v>
      </c>
      <c r="O14" s="36">
        <v>6</v>
      </c>
      <c r="P14" s="36">
        <v>7</v>
      </c>
      <c r="Q14" s="36">
        <v>8</v>
      </c>
      <c r="R14" s="36">
        <v>9</v>
      </c>
      <c r="S14" s="36">
        <v>10</v>
      </c>
      <c r="T14" s="36">
        <v>11</v>
      </c>
      <c r="U14" s="36">
        <v>12</v>
      </c>
      <c r="V14" s="36">
        <v>13</v>
      </c>
      <c r="W14" s="36">
        <v>14</v>
      </c>
      <c r="X14" s="36">
        <v>15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53.25" customHeight="1" x14ac:dyDescent="0.25">
      <c r="A15" s="61" t="s">
        <v>28</v>
      </c>
      <c r="B15" s="62" t="s">
        <v>60</v>
      </c>
      <c r="C15" s="61" t="s">
        <v>71</v>
      </c>
      <c r="D15" s="92" t="s">
        <v>79</v>
      </c>
      <c r="E15" s="63">
        <f>SUM(K15:X15)</f>
        <v>2800</v>
      </c>
      <c r="F15" s="65" t="s">
        <v>61</v>
      </c>
      <c r="G15" s="65">
        <v>2023</v>
      </c>
      <c r="H15" s="65">
        <v>2024</v>
      </c>
      <c r="I15" s="65" t="s">
        <v>32</v>
      </c>
      <c r="J15" s="64"/>
      <c r="K15" s="66">
        <v>300</v>
      </c>
      <c r="L15" s="66">
        <v>2500</v>
      </c>
      <c r="M15" s="66"/>
      <c r="N15" s="6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53.25" customHeight="1" x14ac:dyDescent="0.25">
      <c r="A16" s="61" t="s">
        <v>31</v>
      </c>
      <c r="B16" s="62" t="s">
        <v>62</v>
      </c>
      <c r="C16" s="61" t="s">
        <v>71</v>
      </c>
      <c r="D16" s="92"/>
      <c r="E16" s="63">
        <f>SUM(K16:X16)</f>
        <v>8500</v>
      </c>
      <c r="F16" s="65" t="s">
        <v>61</v>
      </c>
      <c r="G16" s="65">
        <v>2023</v>
      </c>
      <c r="H16" s="65">
        <v>2024</v>
      </c>
      <c r="I16" s="65" t="s">
        <v>32</v>
      </c>
      <c r="J16" s="64"/>
      <c r="K16" s="66">
        <v>500</v>
      </c>
      <c r="L16" s="66">
        <v>8000</v>
      </c>
      <c r="M16" s="66"/>
      <c r="N16" s="6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ht="53.25" customHeight="1" x14ac:dyDescent="0.25">
      <c r="A17" s="61" t="s">
        <v>33</v>
      </c>
      <c r="B17" s="62" t="s">
        <v>63</v>
      </c>
      <c r="C17" s="61" t="s">
        <v>71</v>
      </c>
      <c r="D17" s="92"/>
      <c r="E17" s="63">
        <f>SUM(K17:X17)</f>
        <v>12000</v>
      </c>
      <c r="F17" s="65" t="s">
        <v>61</v>
      </c>
      <c r="G17" s="65">
        <v>2023</v>
      </c>
      <c r="H17" s="65">
        <v>2024</v>
      </c>
      <c r="I17" s="65" t="s">
        <v>32</v>
      </c>
      <c r="J17" s="64"/>
      <c r="K17" s="66">
        <v>500</v>
      </c>
      <c r="L17" s="66">
        <v>11500</v>
      </c>
      <c r="M17" s="66"/>
      <c r="N17" s="66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1025" s="60" customFormat="1" ht="90" x14ac:dyDescent="0.25">
      <c r="A18" s="61" t="s">
        <v>34</v>
      </c>
      <c r="B18" s="62" t="s">
        <v>68</v>
      </c>
      <c r="C18" s="61" t="s">
        <v>71</v>
      </c>
      <c r="D18" s="92"/>
      <c r="E18" s="63">
        <f>SUM(K18:X18)</f>
        <v>30000</v>
      </c>
      <c r="F18" s="61" t="s">
        <v>69</v>
      </c>
      <c r="G18" s="65">
        <v>2023</v>
      </c>
      <c r="H18" s="65">
        <v>2025</v>
      </c>
      <c r="I18" s="65" t="s">
        <v>67</v>
      </c>
      <c r="J18" s="64"/>
      <c r="K18" s="66">
        <v>10000</v>
      </c>
      <c r="L18" s="66">
        <v>10000</v>
      </c>
      <c r="M18" s="66">
        <v>10000</v>
      </c>
      <c r="N18" s="75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  <c r="IW18" s="59"/>
      <c r="IX18" s="59"/>
      <c r="IY18" s="59"/>
      <c r="IZ18" s="59"/>
      <c r="JA18" s="59"/>
      <c r="JB18" s="59"/>
      <c r="JC18" s="59"/>
      <c r="JD18" s="59"/>
      <c r="JE18" s="59"/>
      <c r="JF18" s="59"/>
      <c r="JG18" s="59"/>
      <c r="JH18" s="59"/>
      <c r="JI18" s="59"/>
      <c r="JJ18" s="59"/>
      <c r="JK18" s="59"/>
      <c r="JL18" s="59"/>
      <c r="JM18" s="59"/>
      <c r="JN18" s="59"/>
      <c r="JO18" s="59"/>
      <c r="JP18" s="59"/>
      <c r="JQ18" s="59"/>
      <c r="JR18" s="59"/>
      <c r="JS18" s="59"/>
      <c r="JT18" s="59"/>
      <c r="JU18" s="59"/>
      <c r="JV18" s="59"/>
      <c r="JW18" s="59"/>
      <c r="JX18" s="59"/>
      <c r="JY18" s="59"/>
      <c r="JZ18" s="59"/>
      <c r="KA18" s="59"/>
      <c r="KB18" s="59"/>
      <c r="KC18" s="59"/>
      <c r="KD18" s="59"/>
      <c r="KE18" s="59"/>
      <c r="KF18" s="59"/>
      <c r="KG18" s="59"/>
      <c r="KH18" s="59"/>
      <c r="KI18" s="59"/>
      <c r="KJ18" s="59"/>
      <c r="KK18" s="59"/>
      <c r="KL18" s="59"/>
      <c r="KM18" s="59"/>
      <c r="KN18" s="59"/>
      <c r="KO18" s="59"/>
      <c r="KP18" s="59"/>
      <c r="KQ18" s="59"/>
      <c r="KR18" s="59"/>
      <c r="KS18" s="59"/>
      <c r="KT18" s="59"/>
      <c r="KU18" s="59"/>
      <c r="KV18" s="59"/>
      <c r="KW18" s="59"/>
      <c r="KX18" s="59"/>
      <c r="KY18" s="59"/>
      <c r="KZ18" s="59"/>
      <c r="LA18" s="59"/>
      <c r="LB18" s="59"/>
      <c r="LC18" s="59"/>
      <c r="LD18" s="59"/>
      <c r="LE18" s="59"/>
      <c r="LF18" s="59"/>
      <c r="LG18" s="59"/>
      <c r="LH18" s="59"/>
      <c r="LI18" s="59"/>
      <c r="LJ18" s="59"/>
      <c r="LK18" s="59"/>
      <c r="LL18" s="59"/>
      <c r="LM18" s="59"/>
      <c r="LN18" s="59"/>
      <c r="LO18" s="59"/>
      <c r="LP18" s="59"/>
      <c r="LQ18" s="59"/>
      <c r="LR18" s="59"/>
      <c r="LS18" s="59"/>
      <c r="LT18" s="59"/>
      <c r="LU18" s="59"/>
      <c r="LV18" s="59"/>
      <c r="LW18" s="59"/>
      <c r="LX18" s="59"/>
      <c r="LY18" s="59"/>
      <c r="LZ18" s="59"/>
      <c r="MA18" s="59"/>
      <c r="MB18" s="59"/>
      <c r="MC18" s="59"/>
      <c r="MD18" s="59"/>
      <c r="ME18" s="59"/>
      <c r="MF18" s="59"/>
      <c r="MG18" s="59"/>
      <c r="MH18" s="59"/>
      <c r="MI18" s="59"/>
      <c r="MJ18" s="59"/>
      <c r="MK18" s="59"/>
      <c r="ML18" s="59"/>
      <c r="MM18" s="59"/>
      <c r="MN18" s="59"/>
      <c r="MO18" s="59"/>
      <c r="MP18" s="59"/>
      <c r="MQ18" s="59"/>
      <c r="MR18" s="59"/>
      <c r="MS18" s="59"/>
      <c r="MT18" s="59"/>
      <c r="MU18" s="59"/>
      <c r="MV18" s="59"/>
      <c r="MW18" s="59"/>
      <c r="MX18" s="59"/>
      <c r="MY18" s="59"/>
      <c r="MZ18" s="59"/>
      <c r="NA18" s="59"/>
      <c r="NB18" s="59"/>
      <c r="NC18" s="59"/>
      <c r="ND18" s="59"/>
      <c r="NE18" s="59"/>
      <c r="NF18" s="59"/>
      <c r="NG18" s="59"/>
      <c r="NH18" s="59"/>
      <c r="NI18" s="59"/>
      <c r="NJ18" s="59"/>
      <c r="NK18" s="59"/>
      <c r="NL18" s="59"/>
      <c r="NM18" s="59"/>
      <c r="NN18" s="59"/>
      <c r="NO18" s="59"/>
      <c r="NP18" s="59"/>
      <c r="NQ18" s="59"/>
      <c r="NR18" s="59"/>
      <c r="NS18" s="59"/>
      <c r="NT18" s="59"/>
      <c r="NU18" s="59"/>
      <c r="NV18" s="59"/>
      <c r="NW18" s="59"/>
      <c r="NX18" s="59"/>
      <c r="NY18" s="59"/>
      <c r="NZ18" s="59"/>
      <c r="OA18" s="59"/>
      <c r="OB18" s="59"/>
      <c r="OC18" s="59"/>
      <c r="OD18" s="59"/>
      <c r="OE18" s="59"/>
      <c r="OF18" s="59"/>
      <c r="OG18" s="59"/>
      <c r="OH18" s="59"/>
      <c r="OI18" s="59"/>
      <c r="OJ18" s="59"/>
      <c r="OK18" s="59"/>
      <c r="OL18" s="59"/>
      <c r="OM18" s="59"/>
      <c r="ON18" s="59"/>
      <c r="OO18" s="59"/>
      <c r="OP18" s="59"/>
      <c r="OQ18" s="59"/>
      <c r="OR18" s="59"/>
      <c r="OS18" s="59"/>
      <c r="OT18" s="59"/>
      <c r="OU18" s="59"/>
      <c r="OV18" s="59"/>
      <c r="OW18" s="59"/>
      <c r="OX18" s="59"/>
      <c r="OY18" s="59"/>
      <c r="OZ18" s="59"/>
      <c r="PA18" s="59"/>
      <c r="PB18" s="59"/>
      <c r="PC18" s="59"/>
      <c r="PD18" s="59"/>
      <c r="PE18" s="59"/>
      <c r="PF18" s="59"/>
      <c r="PG18" s="59"/>
      <c r="PH18" s="59"/>
      <c r="PI18" s="59"/>
      <c r="PJ18" s="59"/>
      <c r="PK18" s="59"/>
      <c r="PL18" s="59"/>
      <c r="PM18" s="59"/>
      <c r="PN18" s="59"/>
      <c r="PO18" s="59"/>
      <c r="PP18" s="59"/>
      <c r="PQ18" s="59"/>
      <c r="PR18" s="59"/>
      <c r="PS18" s="59"/>
      <c r="PT18" s="59"/>
      <c r="PU18" s="59"/>
      <c r="PV18" s="59"/>
      <c r="PW18" s="59"/>
      <c r="PX18" s="59"/>
      <c r="PY18" s="59"/>
      <c r="PZ18" s="59"/>
      <c r="QA18" s="59"/>
      <c r="QB18" s="59"/>
      <c r="QC18" s="59"/>
      <c r="QD18" s="59"/>
      <c r="QE18" s="59"/>
      <c r="QF18" s="59"/>
      <c r="QG18" s="59"/>
      <c r="QH18" s="59"/>
      <c r="QI18" s="59"/>
      <c r="QJ18" s="59"/>
      <c r="QK18" s="59"/>
      <c r="QL18" s="59"/>
      <c r="QM18" s="59"/>
      <c r="QN18" s="59"/>
      <c r="QO18" s="59"/>
      <c r="QP18" s="59"/>
      <c r="QQ18" s="59"/>
      <c r="QR18" s="59"/>
      <c r="QS18" s="59"/>
      <c r="QT18" s="59"/>
      <c r="QU18" s="59"/>
      <c r="QV18" s="59"/>
      <c r="QW18" s="59"/>
      <c r="QX18" s="59"/>
      <c r="QY18" s="59"/>
      <c r="QZ18" s="59"/>
      <c r="RA18" s="59"/>
      <c r="RB18" s="59"/>
      <c r="RC18" s="59"/>
      <c r="RD18" s="59"/>
      <c r="RE18" s="59"/>
      <c r="RF18" s="59"/>
      <c r="RG18" s="59"/>
      <c r="RH18" s="59"/>
      <c r="RI18" s="59"/>
      <c r="RJ18" s="59"/>
      <c r="RK18" s="59"/>
      <c r="RL18" s="59"/>
      <c r="RM18" s="59"/>
      <c r="RN18" s="59"/>
      <c r="RO18" s="59"/>
      <c r="RP18" s="59"/>
      <c r="RQ18" s="59"/>
      <c r="RR18" s="59"/>
      <c r="RS18" s="59"/>
      <c r="RT18" s="59"/>
      <c r="RU18" s="59"/>
      <c r="RV18" s="59"/>
      <c r="RW18" s="59"/>
      <c r="RX18" s="59"/>
      <c r="RY18" s="59"/>
      <c r="RZ18" s="59"/>
      <c r="SA18" s="59"/>
      <c r="SB18" s="59"/>
      <c r="SC18" s="59"/>
      <c r="SD18" s="59"/>
      <c r="SE18" s="59"/>
      <c r="SF18" s="59"/>
      <c r="SG18" s="59"/>
      <c r="SH18" s="59"/>
      <c r="SI18" s="59"/>
      <c r="SJ18" s="59"/>
      <c r="SK18" s="59"/>
      <c r="SL18" s="59"/>
      <c r="SM18" s="59"/>
      <c r="SN18" s="59"/>
      <c r="SO18" s="59"/>
      <c r="SP18" s="59"/>
      <c r="SQ18" s="59"/>
      <c r="SR18" s="59"/>
      <c r="SS18" s="59"/>
      <c r="ST18" s="59"/>
      <c r="SU18" s="59"/>
      <c r="SV18" s="59"/>
      <c r="SW18" s="59"/>
      <c r="SX18" s="59"/>
      <c r="SY18" s="59"/>
      <c r="SZ18" s="59"/>
      <c r="TA18" s="59"/>
      <c r="TB18" s="59"/>
      <c r="TC18" s="59"/>
      <c r="TD18" s="59"/>
      <c r="TE18" s="59"/>
      <c r="TF18" s="59"/>
      <c r="TG18" s="59"/>
      <c r="TH18" s="59"/>
      <c r="TI18" s="59"/>
      <c r="TJ18" s="59"/>
      <c r="TK18" s="59"/>
      <c r="TL18" s="59"/>
      <c r="TM18" s="59"/>
      <c r="TN18" s="59"/>
      <c r="TO18" s="59"/>
      <c r="TP18" s="59"/>
      <c r="TQ18" s="59"/>
      <c r="TR18" s="59"/>
      <c r="TS18" s="59"/>
      <c r="TT18" s="59"/>
      <c r="TU18" s="59"/>
      <c r="TV18" s="59"/>
      <c r="TW18" s="59"/>
      <c r="TX18" s="59"/>
      <c r="TY18" s="59"/>
      <c r="TZ18" s="59"/>
      <c r="UA18" s="59"/>
      <c r="UB18" s="59"/>
      <c r="UC18" s="59"/>
      <c r="UD18" s="59"/>
      <c r="UE18" s="59"/>
      <c r="UF18" s="59"/>
      <c r="UG18" s="59"/>
      <c r="UH18" s="59"/>
      <c r="UI18" s="59"/>
      <c r="UJ18" s="59"/>
      <c r="UK18" s="59"/>
      <c r="UL18" s="59"/>
      <c r="UM18" s="59"/>
      <c r="UN18" s="59"/>
      <c r="UO18" s="59"/>
      <c r="UP18" s="59"/>
      <c r="UQ18" s="59"/>
      <c r="UR18" s="59"/>
      <c r="US18" s="59"/>
      <c r="UT18" s="59"/>
      <c r="UU18" s="59"/>
      <c r="UV18" s="59"/>
      <c r="UW18" s="59"/>
      <c r="UX18" s="59"/>
      <c r="UY18" s="59"/>
      <c r="UZ18" s="59"/>
      <c r="VA18" s="59"/>
      <c r="VB18" s="59"/>
      <c r="VC18" s="59"/>
      <c r="VD18" s="59"/>
      <c r="VE18" s="59"/>
      <c r="VF18" s="59"/>
      <c r="VG18" s="59"/>
      <c r="VH18" s="59"/>
      <c r="VI18" s="59"/>
      <c r="VJ18" s="59"/>
      <c r="VK18" s="59"/>
      <c r="VL18" s="59"/>
      <c r="VM18" s="59"/>
      <c r="VN18" s="59"/>
      <c r="VO18" s="59"/>
      <c r="VP18" s="59"/>
      <c r="VQ18" s="59"/>
      <c r="VR18" s="59"/>
      <c r="VS18" s="59"/>
      <c r="VT18" s="59"/>
      <c r="VU18" s="59"/>
      <c r="VV18" s="59"/>
      <c r="VW18" s="59"/>
      <c r="VX18" s="59"/>
      <c r="VY18" s="59"/>
      <c r="VZ18" s="59"/>
      <c r="WA18" s="59"/>
      <c r="WB18" s="59"/>
      <c r="WC18" s="59"/>
      <c r="WD18" s="59"/>
      <c r="WE18" s="59"/>
      <c r="WF18" s="59"/>
      <c r="WG18" s="59"/>
      <c r="WH18" s="59"/>
      <c r="WI18" s="59"/>
      <c r="WJ18" s="59"/>
      <c r="WK18" s="59"/>
      <c r="WL18" s="59"/>
      <c r="WM18" s="59"/>
      <c r="WN18" s="59"/>
      <c r="WO18" s="59"/>
      <c r="WP18" s="59"/>
      <c r="WQ18" s="59"/>
      <c r="WR18" s="59"/>
      <c r="WS18" s="59"/>
      <c r="WT18" s="59"/>
      <c r="WU18" s="59"/>
      <c r="WV18" s="59"/>
      <c r="WW18" s="59"/>
      <c r="WX18" s="59"/>
      <c r="WY18" s="59"/>
      <c r="WZ18" s="59"/>
      <c r="XA18" s="59"/>
      <c r="XB18" s="59"/>
      <c r="XC18" s="59"/>
      <c r="XD18" s="59"/>
      <c r="XE18" s="59"/>
      <c r="XF18" s="59"/>
      <c r="XG18" s="59"/>
      <c r="XH18" s="59"/>
      <c r="XI18" s="59"/>
      <c r="XJ18" s="59"/>
      <c r="XK18" s="59"/>
      <c r="XL18" s="59"/>
      <c r="XM18" s="59"/>
      <c r="XN18" s="59"/>
      <c r="XO18" s="59"/>
      <c r="XP18" s="59"/>
      <c r="XQ18" s="59"/>
      <c r="XR18" s="59"/>
      <c r="XS18" s="59"/>
      <c r="XT18" s="59"/>
      <c r="XU18" s="59"/>
      <c r="XV18" s="59"/>
      <c r="XW18" s="59"/>
      <c r="XX18" s="59"/>
      <c r="XY18" s="59"/>
      <c r="XZ18" s="59"/>
      <c r="YA18" s="59"/>
      <c r="YB18" s="59"/>
      <c r="YC18" s="59"/>
      <c r="YD18" s="59"/>
      <c r="YE18" s="59"/>
      <c r="YF18" s="59"/>
      <c r="YG18" s="59"/>
      <c r="YH18" s="59"/>
      <c r="YI18" s="59"/>
      <c r="YJ18" s="59"/>
      <c r="YK18" s="59"/>
      <c r="YL18" s="59"/>
      <c r="YM18" s="59"/>
      <c r="YN18" s="59"/>
      <c r="YO18" s="59"/>
      <c r="YP18" s="59"/>
      <c r="YQ18" s="59"/>
      <c r="YR18" s="59"/>
      <c r="YS18" s="59"/>
      <c r="YT18" s="59"/>
      <c r="YU18" s="59"/>
      <c r="YV18" s="59"/>
      <c r="YW18" s="59"/>
      <c r="YX18" s="59"/>
      <c r="YY18" s="59"/>
      <c r="YZ18" s="59"/>
      <c r="ZA18" s="59"/>
      <c r="ZB18" s="59"/>
      <c r="ZC18" s="59"/>
      <c r="ZD18" s="59"/>
      <c r="ZE18" s="59"/>
      <c r="ZF18" s="59"/>
      <c r="ZG18" s="59"/>
      <c r="ZH18" s="59"/>
      <c r="ZI18" s="59"/>
      <c r="ZJ18" s="59"/>
      <c r="ZK18" s="59"/>
      <c r="ZL18" s="59"/>
      <c r="ZM18" s="59"/>
      <c r="ZN18" s="59"/>
      <c r="ZO18" s="59"/>
      <c r="ZP18" s="59"/>
      <c r="ZQ18" s="59"/>
      <c r="ZR18" s="59"/>
      <c r="ZS18" s="59"/>
      <c r="ZT18" s="59"/>
      <c r="ZU18" s="59"/>
      <c r="ZV18" s="59"/>
      <c r="ZW18" s="59"/>
      <c r="ZX18" s="59"/>
      <c r="ZY18" s="59"/>
      <c r="ZZ18" s="59"/>
      <c r="AAA18" s="59"/>
      <c r="AAB18" s="59"/>
      <c r="AAC18" s="59"/>
      <c r="AAD18" s="59"/>
      <c r="AAE18" s="59"/>
      <c r="AAF18" s="59"/>
      <c r="AAG18" s="59"/>
      <c r="AAH18" s="59"/>
      <c r="AAI18" s="59"/>
      <c r="AAJ18" s="59"/>
      <c r="AAK18" s="59"/>
      <c r="AAL18" s="59"/>
      <c r="AAM18" s="59"/>
      <c r="AAN18" s="59"/>
      <c r="AAO18" s="59"/>
      <c r="AAP18" s="59"/>
      <c r="AAQ18" s="59"/>
      <c r="AAR18" s="59"/>
      <c r="AAS18" s="59"/>
      <c r="AAT18" s="59"/>
      <c r="AAU18" s="59"/>
      <c r="AAV18" s="59"/>
      <c r="AAW18" s="59"/>
      <c r="AAX18" s="59"/>
      <c r="AAY18" s="59"/>
      <c r="AAZ18" s="59"/>
      <c r="ABA18" s="59"/>
      <c r="ABB18" s="59"/>
      <c r="ABC18" s="59"/>
      <c r="ABD18" s="59"/>
      <c r="ABE18" s="59"/>
      <c r="ABF18" s="59"/>
      <c r="ABG18" s="59"/>
      <c r="ABH18" s="59"/>
      <c r="ABI18" s="59"/>
      <c r="ABJ18" s="59"/>
      <c r="ABK18" s="59"/>
      <c r="ABL18" s="59"/>
      <c r="ABM18" s="59"/>
      <c r="ABN18" s="59"/>
      <c r="ABO18" s="59"/>
      <c r="ABP18" s="59"/>
      <c r="ABQ18" s="59"/>
      <c r="ABR18" s="59"/>
      <c r="ABS18" s="59"/>
      <c r="ABT18" s="59"/>
      <c r="ABU18" s="59"/>
      <c r="ABV18" s="59"/>
      <c r="ABW18" s="59"/>
      <c r="ABX18" s="59"/>
      <c r="ABY18" s="59"/>
      <c r="ABZ18" s="59"/>
      <c r="ACA18" s="59"/>
      <c r="ACB18" s="59"/>
      <c r="ACC18" s="59"/>
      <c r="ACD18" s="59"/>
      <c r="ACE18" s="59"/>
      <c r="ACF18" s="59"/>
      <c r="ACG18" s="59"/>
      <c r="ACH18" s="59"/>
      <c r="ACI18" s="59"/>
      <c r="ACJ18" s="59"/>
      <c r="ACK18" s="59"/>
      <c r="ACL18" s="59"/>
      <c r="ACM18" s="59"/>
      <c r="ACN18" s="59"/>
      <c r="ACO18" s="59"/>
      <c r="ACP18" s="59"/>
      <c r="ACQ18" s="59"/>
      <c r="ACR18" s="59"/>
      <c r="ACS18" s="59"/>
      <c r="ACT18" s="59"/>
      <c r="ACU18" s="59"/>
      <c r="ACV18" s="59"/>
      <c r="ACW18" s="59"/>
      <c r="ACX18" s="59"/>
      <c r="ACY18" s="59"/>
      <c r="ACZ18" s="59"/>
      <c r="ADA18" s="59"/>
      <c r="ADB18" s="59"/>
      <c r="ADC18" s="59"/>
      <c r="ADD18" s="59"/>
      <c r="ADE18" s="59"/>
      <c r="ADF18" s="59"/>
      <c r="ADG18" s="59"/>
      <c r="ADH18" s="59"/>
      <c r="ADI18" s="59"/>
      <c r="ADJ18" s="59"/>
      <c r="ADK18" s="59"/>
      <c r="ADL18" s="59"/>
      <c r="ADM18" s="59"/>
      <c r="ADN18" s="59"/>
      <c r="ADO18" s="59"/>
      <c r="ADP18" s="59"/>
      <c r="ADQ18" s="59"/>
      <c r="ADR18" s="59"/>
      <c r="ADS18" s="59"/>
      <c r="ADT18" s="59"/>
      <c r="ADU18" s="59"/>
      <c r="ADV18" s="59"/>
      <c r="ADW18" s="59"/>
      <c r="ADX18" s="59"/>
      <c r="ADY18" s="59"/>
      <c r="ADZ18" s="59"/>
      <c r="AEA18" s="59"/>
      <c r="AEB18" s="59"/>
      <c r="AEC18" s="59"/>
      <c r="AED18" s="59"/>
      <c r="AEE18" s="59"/>
      <c r="AEF18" s="59"/>
      <c r="AEG18" s="59"/>
      <c r="AEH18" s="59"/>
      <c r="AEI18" s="59"/>
      <c r="AEJ18" s="59"/>
      <c r="AEK18" s="59"/>
      <c r="AEL18" s="59"/>
      <c r="AEM18" s="59"/>
      <c r="AEN18" s="59"/>
      <c r="AEO18" s="59"/>
      <c r="AEP18" s="59"/>
      <c r="AEQ18" s="59"/>
      <c r="AER18" s="59"/>
      <c r="AES18" s="59"/>
      <c r="AET18" s="59"/>
      <c r="AEU18" s="59"/>
      <c r="AEV18" s="59"/>
      <c r="AEW18" s="59"/>
      <c r="AEX18" s="59"/>
      <c r="AEY18" s="59"/>
      <c r="AEZ18" s="59"/>
      <c r="AFA18" s="59"/>
      <c r="AFB18" s="59"/>
      <c r="AFC18" s="59"/>
      <c r="AFD18" s="59"/>
      <c r="AFE18" s="59"/>
      <c r="AFF18" s="59"/>
      <c r="AFG18" s="59"/>
      <c r="AFH18" s="59"/>
      <c r="AFI18" s="59"/>
      <c r="AFJ18" s="59"/>
      <c r="AFK18" s="59"/>
      <c r="AFL18" s="59"/>
      <c r="AFM18" s="59"/>
      <c r="AFN18" s="59"/>
      <c r="AFO18" s="59"/>
      <c r="AFP18" s="59"/>
      <c r="AFQ18" s="59"/>
      <c r="AFR18" s="59"/>
      <c r="AFS18" s="59"/>
      <c r="AFT18" s="59"/>
      <c r="AFU18" s="59"/>
      <c r="AFV18" s="59"/>
      <c r="AFW18" s="59"/>
      <c r="AFX18" s="59"/>
      <c r="AFY18" s="59"/>
      <c r="AFZ18" s="59"/>
      <c r="AGA18" s="59"/>
      <c r="AGB18" s="59"/>
      <c r="AGC18" s="59"/>
      <c r="AGD18" s="59"/>
      <c r="AGE18" s="59"/>
      <c r="AGF18" s="59"/>
      <c r="AGG18" s="59"/>
      <c r="AGH18" s="59"/>
      <c r="AGI18" s="59"/>
      <c r="AGJ18" s="59"/>
      <c r="AGK18" s="59"/>
      <c r="AGL18" s="59"/>
      <c r="AGM18" s="59"/>
      <c r="AGN18" s="59"/>
      <c r="AGO18" s="59"/>
      <c r="AGP18" s="59"/>
      <c r="AGQ18" s="59"/>
      <c r="AGR18" s="59"/>
      <c r="AGS18" s="59"/>
      <c r="AGT18" s="59"/>
      <c r="AGU18" s="59"/>
      <c r="AGV18" s="59"/>
      <c r="AGW18" s="59"/>
      <c r="AGX18" s="59"/>
      <c r="AGY18" s="59"/>
      <c r="AGZ18" s="59"/>
      <c r="AHA18" s="59"/>
      <c r="AHB18" s="59"/>
      <c r="AHC18" s="59"/>
      <c r="AHD18" s="59"/>
      <c r="AHE18" s="59"/>
      <c r="AHF18" s="59"/>
      <c r="AHG18" s="59"/>
      <c r="AHH18" s="59"/>
      <c r="AHI18" s="59"/>
      <c r="AHJ18" s="59"/>
      <c r="AHK18" s="59"/>
      <c r="AHL18" s="59"/>
      <c r="AHM18" s="59"/>
      <c r="AHN18" s="59"/>
      <c r="AHO18" s="59"/>
      <c r="AHP18" s="59"/>
      <c r="AHQ18" s="59"/>
      <c r="AHR18" s="59"/>
      <c r="AHS18" s="59"/>
      <c r="AHT18" s="59"/>
      <c r="AHU18" s="59"/>
      <c r="AHV18" s="59"/>
      <c r="AHW18" s="59"/>
      <c r="AHX18" s="59"/>
      <c r="AHY18" s="59"/>
      <c r="AHZ18" s="59"/>
      <c r="AIA18" s="59"/>
      <c r="AIB18" s="59"/>
      <c r="AIC18" s="59"/>
      <c r="AID18" s="59"/>
      <c r="AIE18" s="59"/>
      <c r="AIF18" s="59"/>
      <c r="AIG18" s="59"/>
      <c r="AIH18" s="59"/>
      <c r="AII18" s="59"/>
      <c r="AIJ18" s="59"/>
      <c r="AIK18" s="59"/>
      <c r="AIL18" s="59"/>
      <c r="AIM18" s="59"/>
      <c r="AIN18" s="59"/>
      <c r="AIO18" s="59"/>
      <c r="AIP18" s="59"/>
      <c r="AIQ18" s="59"/>
      <c r="AIR18" s="59"/>
      <c r="AIS18" s="59"/>
      <c r="AIT18" s="59"/>
      <c r="AIU18" s="59"/>
      <c r="AIV18" s="59"/>
      <c r="AIW18" s="59"/>
      <c r="AIX18" s="59"/>
      <c r="AIY18" s="59"/>
      <c r="AIZ18" s="59"/>
      <c r="AJA18" s="59"/>
      <c r="AJB18" s="59"/>
      <c r="AJC18" s="59"/>
      <c r="AJD18" s="59"/>
      <c r="AJE18" s="59"/>
      <c r="AJF18" s="59"/>
      <c r="AJG18" s="59"/>
      <c r="AJH18" s="59"/>
      <c r="AJI18" s="59"/>
      <c r="AJJ18" s="59"/>
      <c r="AJK18" s="59"/>
      <c r="AJL18" s="59"/>
      <c r="AJM18" s="59"/>
      <c r="AJN18" s="59"/>
      <c r="AJO18" s="59"/>
      <c r="AJP18" s="59"/>
      <c r="AJQ18" s="59"/>
      <c r="AJR18" s="59"/>
      <c r="AJS18" s="59"/>
      <c r="AJT18" s="59"/>
      <c r="AJU18" s="59"/>
      <c r="AJV18" s="59"/>
      <c r="AJW18" s="59"/>
      <c r="AJX18" s="59"/>
      <c r="AJY18" s="59"/>
      <c r="AJZ18" s="59"/>
      <c r="AKA18" s="59"/>
      <c r="AKB18" s="59"/>
      <c r="AKC18" s="59"/>
      <c r="AKD18" s="59"/>
      <c r="AKE18" s="59"/>
      <c r="AKF18" s="59"/>
      <c r="AKG18" s="59"/>
      <c r="AKH18" s="59"/>
      <c r="AKI18" s="59"/>
      <c r="AKJ18" s="59"/>
      <c r="AKK18" s="59"/>
      <c r="AKL18" s="59"/>
      <c r="AKM18" s="59"/>
      <c r="AKN18" s="59"/>
      <c r="AKO18" s="59"/>
      <c r="AKP18" s="59"/>
      <c r="AKQ18" s="59"/>
      <c r="AKR18" s="59"/>
      <c r="AKS18" s="59"/>
      <c r="AKT18" s="59"/>
      <c r="AKU18" s="59"/>
      <c r="AKV18" s="59"/>
      <c r="AKW18" s="59"/>
      <c r="AKX18" s="59"/>
      <c r="AKY18" s="59"/>
      <c r="AKZ18" s="59"/>
      <c r="ALA18" s="59"/>
      <c r="ALB18" s="59"/>
      <c r="ALC18" s="59"/>
      <c r="ALD18" s="59"/>
      <c r="ALE18" s="59"/>
      <c r="ALF18" s="59"/>
      <c r="ALG18" s="59"/>
      <c r="ALH18" s="59"/>
      <c r="ALI18" s="59"/>
      <c r="ALJ18" s="59"/>
      <c r="ALK18" s="59"/>
      <c r="ALL18" s="59"/>
      <c r="ALM18" s="59"/>
      <c r="ALN18" s="59"/>
      <c r="ALO18" s="59"/>
      <c r="ALP18" s="59"/>
      <c r="ALQ18" s="59"/>
      <c r="ALR18" s="59"/>
      <c r="ALS18" s="59"/>
      <c r="ALT18" s="59"/>
      <c r="ALU18" s="59"/>
      <c r="ALV18" s="59"/>
      <c r="ALW18" s="59"/>
      <c r="ALX18" s="59"/>
      <c r="ALY18" s="59"/>
      <c r="ALZ18" s="59"/>
      <c r="AMA18" s="59"/>
      <c r="AMB18" s="59"/>
      <c r="AMC18" s="59"/>
      <c r="AMD18" s="59"/>
      <c r="AME18" s="59"/>
      <c r="AMF18" s="59"/>
      <c r="AMG18" s="59"/>
      <c r="AMH18" s="59"/>
      <c r="AMI18" s="59"/>
      <c r="AMJ18" s="59"/>
      <c r="AMK18" s="59"/>
    </row>
    <row r="19" spans="1:1025" ht="30" x14ac:dyDescent="0.25">
      <c r="A19" s="67"/>
      <c r="B19" s="62" t="s">
        <v>64</v>
      </c>
      <c r="C19" s="61" t="s">
        <v>29</v>
      </c>
      <c r="D19" s="93"/>
      <c r="E19" s="63">
        <f t="shared" ref="E19:E20" si="0">SUM(J19:X19)</f>
        <v>7132.0000000000018</v>
      </c>
      <c r="F19" s="68" t="s">
        <v>30</v>
      </c>
      <c r="G19" s="65">
        <v>2022</v>
      </c>
      <c r="H19" s="65">
        <v>2036</v>
      </c>
      <c r="I19" s="65" t="s">
        <v>38</v>
      </c>
      <c r="J19" s="64">
        <f>FPT!J26*0.05</f>
        <v>932.80000000000007</v>
      </c>
      <c r="K19" s="66">
        <f>FPT!K26*0.05</f>
        <v>442.8</v>
      </c>
      <c r="L19" s="66">
        <f>FPT!L26*0.05</f>
        <v>442.8</v>
      </c>
      <c r="M19" s="66">
        <f>FPT!M26*0.05</f>
        <v>442.8</v>
      </c>
      <c r="N19" s="66">
        <f>FPT!N26*0.05</f>
        <v>442.8</v>
      </c>
      <c r="O19" s="37">
        <f>FPT!O26*0.05</f>
        <v>442.8</v>
      </c>
      <c r="P19" s="37">
        <f>FPT!P26*0.05</f>
        <v>442.8</v>
      </c>
      <c r="Q19" s="37">
        <f>FPT!Q26*0.05</f>
        <v>442.8</v>
      </c>
      <c r="R19" s="37">
        <f>FPT!R26*0.05</f>
        <v>442.8</v>
      </c>
      <c r="S19" s="37">
        <f>FPT!S26*0.05</f>
        <v>442.8</v>
      </c>
      <c r="T19" s="37">
        <f>FPT!T26*0.05</f>
        <v>442.8</v>
      </c>
      <c r="U19" s="37">
        <f>FPT!U26*0.05</f>
        <v>442.8</v>
      </c>
      <c r="V19" s="37">
        <f>FPT!V26*0.05</f>
        <v>442.8</v>
      </c>
      <c r="W19" s="37">
        <f>FPT!W26*0.05</f>
        <v>442.8</v>
      </c>
      <c r="X19" s="37">
        <f>FPT!X26*0.05</f>
        <v>442.8</v>
      </c>
    </row>
    <row r="20" spans="1:1025" ht="15.75" customHeight="1" x14ac:dyDescent="0.25">
      <c r="A20" s="38"/>
      <c r="B20" s="38" t="s">
        <v>65</v>
      </c>
      <c r="C20" s="38"/>
      <c r="D20" s="38"/>
      <c r="E20" s="39">
        <f t="shared" si="0"/>
        <v>60432.000000000029</v>
      </c>
      <c r="F20" s="38"/>
      <c r="G20" s="38"/>
      <c r="H20" s="38"/>
      <c r="I20" s="38"/>
      <c r="J20" s="54">
        <f>SUM(J15:J19)</f>
        <v>932.80000000000007</v>
      </c>
      <c r="K20" s="39">
        <f t="shared" ref="K20:X20" si="1">SUM(K15:K19)</f>
        <v>11742.8</v>
      </c>
      <c r="L20" s="39">
        <f t="shared" si="1"/>
        <v>32442.799999999999</v>
      </c>
      <c r="M20" s="39">
        <f>SUM(M15:M19)</f>
        <v>10442.799999999999</v>
      </c>
      <c r="N20" s="39">
        <f t="shared" si="1"/>
        <v>442.8</v>
      </c>
      <c r="O20" s="39">
        <f t="shared" si="1"/>
        <v>442.8</v>
      </c>
      <c r="P20" s="39">
        <f t="shared" si="1"/>
        <v>442.8</v>
      </c>
      <c r="Q20" s="39">
        <f t="shared" si="1"/>
        <v>442.8</v>
      </c>
      <c r="R20" s="39">
        <f t="shared" si="1"/>
        <v>442.8</v>
      </c>
      <c r="S20" s="39">
        <f t="shared" si="1"/>
        <v>442.8</v>
      </c>
      <c r="T20" s="39">
        <f t="shared" si="1"/>
        <v>442.8</v>
      </c>
      <c r="U20" s="39">
        <f t="shared" si="1"/>
        <v>442.8</v>
      </c>
      <c r="V20" s="39">
        <f t="shared" si="1"/>
        <v>442.8</v>
      </c>
      <c r="W20" s="39">
        <f t="shared" si="1"/>
        <v>442.8</v>
      </c>
      <c r="X20" s="39">
        <f t="shared" si="1"/>
        <v>442.8</v>
      </c>
    </row>
    <row r="21" spans="1:1025" ht="15.75" customHeight="1" x14ac:dyDescent="0.25">
      <c r="A21" s="40"/>
      <c r="B21" s="41" t="s">
        <v>66</v>
      </c>
      <c r="C21" s="41"/>
      <c r="D21" s="41"/>
      <c r="E21" s="42"/>
      <c r="F21" s="41"/>
      <c r="G21" s="41"/>
      <c r="H21" s="41"/>
      <c r="I21" s="43"/>
      <c r="J21" s="76">
        <v>7914</v>
      </c>
      <c r="N21"/>
    </row>
    <row r="22" spans="1:1025" x14ac:dyDescent="0.25">
      <c r="A22"/>
      <c r="C22"/>
      <c r="D22"/>
      <c r="E22"/>
      <c r="N22"/>
    </row>
    <row r="23" spans="1:1025" x14ac:dyDescent="0.25">
      <c r="A23" s="29" t="s">
        <v>49</v>
      </c>
      <c r="C23"/>
      <c r="D23"/>
      <c r="E23"/>
      <c r="N23" s="44"/>
    </row>
    <row r="24" spans="1:1025" x14ac:dyDescent="0.25">
      <c r="A24" s="29" t="s">
        <v>50</v>
      </c>
      <c r="C24"/>
      <c r="D24"/>
      <c r="E24"/>
    </row>
    <row r="25" spans="1:1025" ht="15.75" thickBot="1" x14ac:dyDescent="0.3">
      <c r="C25"/>
      <c r="D25"/>
      <c r="E25"/>
    </row>
    <row r="26" spans="1:1025" ht="102" customHeight="1" x14ac:dyDescent="0.25">
      <c r="C26" s="23"/>
      <c r="D26" s="24" t="s">
        <v>51</v>
      </c>
      <c r="E26" s="24" t="s">
        <v>72</v>
      </c>
      <c r="F26" s="25" t="s">
        <v>70</v>
      </c>
    </row>
    <row r="27" spans="1:1025" ht="20.25" customHeight="1" x14ac:dyDescent="0.25">
      <c r="C27" s="26" t="s">
        <v>52</v>
      </c>
      <c r="D27" s="10" t="s">
        <v>30</v>
      </c>
      <c r="E27" s="45">
        <f>SUM(J15:J19)</f>
        <v>932.80000000000007</v>
      </c>
      <c r="F27" s="73">
        <f>FPT!F33</f>
        <v>18656</v>
      </c>
    </row>
    <row r="28" spans="1:1025" ht="90" x14ac:dyDescent="0.25">
      <c r="C28" s="26" t="s">
        <v>53</v>
      </c>
      <c r="D28" s="10" t="s">
        <v>74</v>
      </c>
      <c r="E28" s="69">
        <f>SUM(K15:N19)</f>
        <v>55071.200000000012</v>
      </c>
      <c r="F28" s="73">
        <f>FPT!F34</f>
        <v>41781.599999999999</v>
      </c>
    </row>
    <row r="29" spans="1:1025" ht="35.1" customHeight="1" thickBot="1" x14ac:dyDescent="0.3">
      <c r="C29" s="27" t="s">
        <v>55</v>
      </c>
      <c r="D29" s="28" t="s">
        <v>30</v>
      </c>
      <c r="E29" s="70">
        <f>SUM(O15:X19)</f>
        <v>4428.0000000000009</v>
      </c>
      <c r="F29" s="74">
        <f>FPT!F35</f>
        <v>46256.800000000076</v>
      </c>
    </row>
  </sheetData>
  <mergeCells count="21">
    <mergeCell ref="E12:E14"/>
    <mergeCell ref="F12:F14"/>
    <mergeCell ref="G12:H13"/>
    <mergeCell ref="I12:I13"/>
    <mergeCell ref="J12:X12"/>
    <mergeCell ref="D15:D19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A12:A14"/>
    <mergeCell ref="B12:B14"/>
    <mergeCell ref="C12:C14"/>
    <mergeCell ref="D12:D14"/>
  </mergeCells>
  <pageMargins left="0.7" right="0.7" top="0.75" bottom="0.75" header="0.51180555555555496" footer="0.51180555555555496"/>
  <pageSetup paperSize="8" scale="6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1801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FPT</vt:lpstr>
      <vt:lpstr>BT</vt:lpstr>
      <vt:lpstr>BT!Nyomtatási_terület</vt:lpstr>
      <vt:lpstr>FPT!Nyomtatási_terület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Lenkay</dc:creator>
  <cp:lastModifiedBy>Körtvélyes Zita</cp:lastModifiedBy>
  <cp:revision>5</cp:revision>
  <cp:lastPrinted>2017-09-28T12:04:44Z</cp:lastPrinted>
  <dcterms:created xsi:type="dcterms:W3CDTF">2016-04-07T07:54:04Z</dcterms:created>
  <dcterms:modified xsi:type="dcterms:W3CDTF">2021-07-14T10:03:00Z</dcterms:modified>
  <dc:language>hu-HU</dc:language>
</cp:coreProperties>
</file>