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10260" activeTab="5"/>
  </bookViews>
  <sheets>
    <sheet name="K.1" sheetId="5" r:id="rId1"/>
    <sheet name="2.Bevételek" sheetId="17" r:id="rId2"/>
    <sheet name="3.Kiadások" sheetId="16" r:id="rId3"/>
    <sheet name="4. sz. bevételek" sheetId="30" r:id="rId4"/>
    <sheet name="5.sz. kiadások kiemelt ei. " sheetId="22" r:id="rId5"/>
    <sheet name="6. sz. melléklet" sheetId="31" r:id="rId6"/>
    <sheet name="7. sz. melléklet,11.sz finansz" sheetId="4" r:id="rId7"/>
    <sheet name="8. sz. melléklet" sheetId="7" r:id="rId8"/>
    <sheet name="9. közh bev 10. szoc ell" sheetId="8" r:id="rId9"/>
    <sheet name="12.sz. Közvetett" sheetId="28" r:id="rId10"/>
    <sheet name="Munka3" sheetId="29" r:id="rId11"/>
  </sheets>
  <externalReferences>
    <externalReference r:id="rId12"/>
    <externalReference r:id="rId13"/>
  </externalReferences>
  <definedNames>
    <definedName name="_xlnm.Print_Area" localSheetId="1">'2.Bevételek'!$A$1:$F$231</definedName>
    <definedName name="_xlnm.Print_Area" localSheetId="2">'3.Kiadások'!$A$1:$F$245</definedName>
    <definedName name="_xlnm.Print_Area" localSheetId="3">'4. sz. bevételek'!$A$1:$F$89</definedName>
    <definedName name="_xlnm.Print_Area" localSheetId="4">'5.sz. kiadások kiemelt ei. '!$A$2:$D$66</definedName>
    <definedName name="_xlnm.Print_Area" localSheetId="5">'6. sz. melléklet'!$A$1:$P$45</definedName>
    <definedName name="_xlnm.Print_Area" localSheetId="6">'7. sz. melléklet,11.sz finansz'!$A$1:$F$34</definedName>
    <definedName name="_xlnm.Print_Area" localSheetId="7">'8. sz. melléklet'!$A$1:$D$28</definedName>
    <definedName name="_xlnm.Print_Area" localSheetId="0">K.1!$A$1:$D$27</definedName>
  </definedNames>
  <calcPr calcId="125725"/>
</workbook>
</file>

<file path=xl/calcChain.xml><?xml version="1.0" encoding="utf-8"?>
<calcChain xmlns="http://schemas.openxmlformats.org/spreadsheetml/2006/main">
  <c r="K5" i="31"/>
  <c r="E17"/>
  <c r="D24" i="5"/>
  <c r="D48" i="22"/>
  <c r="B9" i="5"/>
  <c r="D10"/>
  <c r="D6"/>
  <c r="D4"/>
  <c r="B11"/>
  <c r="D47" i="22" s="1"/>
  <c r="B10" i="5"/>
  <c r="B8"/>
  <c r="B7"/>
  <c r="B6"/>
  <c r="D18" i="22" l="1"/>
  <c r="D28" i="31"/>
  <c r="C28"/>
  <c r="O28" s="1"/>
  <c r="P27"/>
  <c r="C27"/>
  <c r="O27" s="1"/>
  <c r="N37"/>
  <c r="O37"/>
  <c r="P26"/>
  <c r="O26"/>
  <c r="B26"/>
  <c r="N26" s="1"/>
  <c r="O33"/>
  <c r="O34"/>
  <c r="O35"/>
  <c r="O36"/>
  <c r="O38"/>
  <c r="O39"/>
  <c r="N33"/>
  <c r="N34"/>
  <c r="D36" i="22"/>
  <c r="F75" i="30"/>
  <c r="F80"/>
  <c r="F73"/>
  <c r="F68"/>
  <c r="F62"/>
  <c r="D57"/>
  <c r="E21" i="4"/>
  <c r="D21"/>
  <c r="C21"/>
  <c r="B21"/>
  <c r="E10"/>
  <c r="E12" s="1"/>
  <c r="E23" s="1"/>
  <c r="D10"/>
  <c r="D12" s="1"/>
  <c r="D23" s="1"/>
  <c r="C10"/>
  <c r="C12" s="1"/>
  <c r="C23" s="1"/>
  <c r="B10"/>
  <c r="B12" s="1"/>
  <c r="B23" s="1"/>
  <c r="B32" i="31"/>
  <c r="D53" i="22"/>
  <c r="P5" i="31"/>
  <c r="N5" s="1"/>
  <c r="O5"/>
  <c r="H5"/>
  <c r="H6"/>
  <c r="B5"/>
  <c r="H29"/>
  <c r="J17"/>
  <c r="I17"/>
  <c r="K4"/>
  <c r="K6"/>
  <c r="K7"/>
  <c r="K8"/>
  <c r="K9"/>
  <c r="K10"/>
  <c r="K11"/>
  <c r="K12"/>
  <c r="K13"/>
  <c r="K14"/>
  <c r="K15"/>
  <c r="K16"/>
  <c r="K17"/>
  <c r="K18"/>
  <c r="K3"/>
  <c r="H4"/>
  <c r="H7"/>
  <c r="H8"/>
  <c r="H9"/>
  <c r="H10"/>
  <c r="H11"/>
  <c r="H12"/>
  <c r="H13"/>
  <c r="H14"/>
  <c r="H15"/>
  <c r="H16"/>
  <c r="H18"/>
  <c r="H3"/>
  <c r="D25"/>
  <c r="C25"/>
  <c r="B36"/>
  <c r="N36" s="1"/>
  <c r="B38"/>
  <c r="N38" s="1"/>
  <c r="B39"/>
  <c r="N39" s="1"/>
  <c r="B35"/>
  <c r="N35" s="1"/>
  <c r="B22"/>
  <c r="B23"/>
  <c r="B24"/>
  <c r="B29"/>
  <c r="B4"/>
  <c r="B27" l="1"/>
  <c r="N27" s="1"/>
  <c r="B28"/>
  <c r="N28" s="1"/>
  <c r="F66" i="30"/>
  <c r="H17" i="31"/>
  <c r="B25"/>
  <c r="D30" i="22"/>
  <c r="C20" i="28"/>
  <c r="D18" i="5" l="1"/>
  <c r="E13" l="1"/>
  <c r="D15" i="22"/>
  <c r="D19" s="1"/>
  <c r="D32"/>
  <c r="H32"/>
  <c r="G32"/>
  <c r="D23"/>
  <c r="D24"/>
  <c r="D22"/>
  <c r="E52" i="30"/>
  <c r="F43"/>
  <c r="D42"/>
  <c r="F42" s="1"/>
  <c r="D41"/>
  <c r="F41" s="1"/>
  <c r="E40" i="16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39"/>
  <c r="D5" i="17"/>
  <c r="D6"/>
  <c r="D8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4"/>
  <c r="F79" i="30"/>
  <c r="F81"/>
  <c r="I32" i="22" l="1"/>
  <c r="F82" i="30"/>
  <c r="D25" i="22"/>
  <c r="F44" i="30"/>
  <c r="D44"/>
  <c r="E12"/>
  <c r="D7" i="5" l="1"/>
  <c r="E9" i="22"/>
  <c r="E32"/>
  <c r="D15" i="5"/>
  <c r="E40" i="31" l="1"/>
  <c r="F40"/>
  <c r="G40"/>
  <c r="E30"/>
  <c r="F30"/>
  <c r="G30"/>
  <c r="H30"/>
  <c r="M44"/>
  <c r="L44"/>
  <c r="K44"/>
  <c r="J44"/>
  <c r="I44"/>
  <c r="H44"/>
  <c r="D44"/>
  <c r="C44"/>
  <c r="B44"/>
  <c r="O43"/>
  <c r="N43"/>
  <c r="O42"/>
  <c r="N42"/>
  <c r="M40"/>
  <c r="L40"/>
  <c r="K40"/>
  <c r="J40"/>
  <c r="I40"/>
  <c r="H40"/>
  <c r="D40"/>
  <c r="C40"/>
  <c r="B40"/>
  <c r="O32"/>
  <c r="N32"/>
  <c r="M30"/>
  <c r="L30"/>
  <c r="K30"/>
  <c r="J30"/>
  <c r="I30"/>
  <c r="N29"/>
  <c r="O29"/>
  <c r="N25"/>
  <c r="O25"/>
  <c r="N24"/>
  <c r="P24"/>
  <c r="N23"/>
  <c r="O23"/>
  <c r="N22"/>
  <c r="O22"/>
  <c r="H19"/>
  <c r="G19"/>
  <c r="F19"/>
  <c r="O18"/>
  <c r="K19"/>
  <c r="E19"/>
  <c r="O15"/>
  <c r="O14"/>
  <c r="O12"/>
  <c r="O11"/>
  <c r="O8"/>
  <c r="O7"/>
  <c r="P4"/>
  <c r="L19"/>
  <c r="I19"/>
  <c r="D3" i="5" l="1"/>
  <c r="D7" i="17"/>
  <c r="E45" i="31"/>
  <c r="P25"/>
  <c r="O9"/>
  <c r="P22"/>
  <c r="F45"/>
  <c r="G45"/>
  <c r="O4"/>
  <c r="N4" s="1"/>
  <c r="P29"/>
  <c r="O6"/>
  <c r="N44"/>
  <c r="D9" i="17"/>
  <c r="N40" i="31"/>
  <c r="K45"/>
  <c r="O3"/>
  <c r="O10"/>
  <c r="O13"/>
  <c r="P40"/>
  <c r="O44"/>
  <c r="O17"/>
  <c r="O24"/>
  <c r="O40"/>
  <c r="I45"/>
  <c r="L45"/>
  <c r="M19"/>
  <c r="M45" s="1"/>
  <c r="O16"/>
  <c r="P23"/>
  <c r="P44"/>
  <c r="H45"/>
  <c r="J19"/>
  <c r="J45" s="1"/>
  <c r="P21"/>
  <c r="O19" l="1"/>
  <c r="C19"/>
  <c r="D22" i="5" l="1"/>
  <c r="D25" s="1"/>
  <c r="D30" i="31"/>
  <c r="D11" i="17"/>
  <c r="D20" i="5" l="1"/>
  <c r="P30" i="31"/>
  <c r="D32" i="17"/>
  <c r="D64" i="22"/>
  <c r="F87" i="30"/>
  <c r="F83"/>
  <c r="F69"/>
  <c r="F67"/>
  <c r="F65"/>
  <c r="D41" i="22"/>
  <c r="D35"/>
  <c r="D63"/>
  <c r="D53" i="30"/>
  <c r="F55" s="1"/>
  <c r="F56" s="1"/>
  <c r="D50"/>
  <c r="F50" s="1"/>
  <c r="F49"/>
  <c r="F48"/>
  <c r="F46"/>
  <c r="D45"/>
  <c r="D47" s="1"/>
  <c r="F40"/>
  <c r="D38"/>
  <c r="F38" s="1"/>
  <c r="F37"/>
  <c r="D35"/>
  <c r="F35" s="1"/>
  <c r="D34"/>
  <c r="D32"/>
  <c r="F32" s="1"/>
  <c r="D31"/>
  <c r="D30"/>
  <c r="F30" s="1"/>
  <c r="D29"/>
  <c r="F29" s="1"/>
  <c r="D28"/>
  <c r="F27"/>
  <c r="F26"/>
  <c r="D23"/>
  <c r="F23" s="1"/>
  <c r="D22"/>
  <c r="F22" s="1"/>
  <c r="D21"/>
  <c r="F21" s="1"/>
  <c r="D19"/>
  <c r="F19" s="1"/>
  <c r="D18"/>
  <c r="F18" s="1"/>
  <c r="D16"/>
  <c r="F16" s="1"/>
  <c r="D15"/>
  <c r="F15" s="1"/>
  <c r="D14"/>
  <c r="D13"/>
  <c r="D4"/>
  <c r="E222" i="16"/>
  <c r="D187"/>
  <c r="D222" s="1"/>
  <c r="C152"/>
  <c r="F152" s="1"/>
  <c r="C117"/>
  <c r="F117" s="1"/>
  <c r="C82"/>
  <c r="F82" s="1"/>
  <c r="C47"/>
  <c r="C12"/>
  <c r="F12" s="1"/>
  <c r="G40" i="30" l="1"/>
  <c r="D14" i="5"/>
  <c r="F28" i="30"/>
  <c r="D12"/>
  <c r="F12" s="1"/>
  <c r="F17"/>
  <c r="D33" i="17"/>
  <c r="F24" i="30"/>
  <c r="F72"/>
  <c r="D33"/>
  <c r="F39"/>
  <c r="F45"/>
  <c r="F47" s="1"/>
  <c r="D36"/>
  <c r="F31"/>
  <c r="F33" s="1"/>
  <c r="F34"/>
  <c r="F36" s="1"/>
  <c r="F51"/>
  <c r="F84"/>
  <c r="F85" s="1"/>
  <c r="C222" i="16"/>
  <c r="F20" i="30"/>
  <c r="D20"/>
  <c r="D24"/>
  <c r="D39"/>
  <c r="D51"/>
  <c r="D55"/>
  <c r="D56" s="1"/>
  <c r="D17"/>
  <c r="F47" i="16"/>
  <c r="F187"/>
  <c r="D52" i="30" l="1"/>
  <c r="F52"/>
  <c r="G36"/>
  <c r="F7" i="5"/>
  <c r="F25" i="30"/>
  <c r="D25"/>
  <c r="F222" i="16"/>
  <c r="F57" i="30" l="1"/>
  <c r="F61" s="1"/>
  <c r="F74" s="1"/>
  <c r="C4" i="7"/>
  <c r="H57" i="30" l="1"/>
  <c r="D7" i="8" l="1"/>
  <c r="D12" s="1"/>
  <c r="D20"/>
  <c r="C20"/>
  <c r="D28" i="7"/>
  <c r="C28"/>
  <c r="D19" i="5"/>
  <c r="D13"/>
  <c r="D16" s="1"/>
  <c r="D170" i="17"/>
  <c r="F170" s="1"/>
  <c r="D171"/>
  <c r="D204" s="1"/>
  <c r="D172"/>
  <c r="F172" s="1"/>
  <c r="D173"/>
  <c r="D206" s="1"/>
  <c r="D174"/>
  <c r="F174" s="1"/>
  <c r="D175"/>
  <c r="D208" s="1"/>
  <c r="D176"/>
  <c r="D209" s="1"/>
  <c r="D177"/>
  <c r="D210" s="1"/>
  <c r="D178"/>
  <c r="F178" s="1"/>
  <c r="D179"/>
  <c r="D212" s="1"/>
  <c r="D180"/>
  <c r="D213" s="1"/>
  <c r="D181"/>
  <c r="D214" s="1"/>
  <c r="D182"/>
  <c r="F182" s="1"/>
  <c r="D183"/>
  <c r="D216" s="1"/>
  <c r="D184"/>
  <c r="F184" s="1"/>
  <c r="D185"/>
  <c r="D218" s="1"/>
  <c r="D186"/>
  <c r="F186" s="1"/>
  <c r="D187"/>
  <c r="D220" s="1"/>
  <c r="D188"/>
  <c r="D221" s="1"/>
  <c r="D189"/>
  <c r="D222" s="1"/>
  <c r="D190"/>
  <c r="F190" s="1"/>
  <c r="D191"/>
  <c r="D224" s="1"/>
  <c r="D192"/>
  <c r="D225" s="1"/>
  <c r="D193"/>
  <c r="D226" s="1"/>
  <c r="D194"/>
  <c r="F194" s="1"/>
  <c r="D195"/>
  <c r="D228" s="1"/>
  <c r="D169"/>
  <c r="F169" s="1"/>
  <c r="E215" i="16"/>
  <c r="E216"/>
  <c r="E217"/>
  <c r="E218"/>
  <c r="E219"/>
  <c r="E220"/>
  <c r="E221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14"/>
  <c r="D180"/>
  <c r="F180" s="1"/>
  <c r="D182"/>
  <c r="F182" s="1"/>
  <c r="D183"/>
  <c r="F183" s="1"/>
  <c r="D184"/>
  <c r="F184" s="1"/>
  <c r="D185"/>
  <c r="F185" s="1"/>
  <c r="D186"/>
  <c r="F186" s="1"/>
  <c r="D188"/>
  <c r="F188" s="1"/>
  <c r="D189"/>
  <c r="F189" s="1"/>
  <c r="D190"/>
  <c r="F190" s="1"/>
  <c r="D192"/>
  <c r="F192" s="1"/>
  <c r="D193"/>
  <c r="F193" s="1"/>
  <c r="D194"/>
  <c r="F194" s="1"/>
  <c r="D195"/>
  <c r="F195" s="1"/>
  <c r="D196"/>
  <c r="F196" s="1"/>
  <c r="D197"/>
  <c r="F197" s="1"/>
  <c r="D198"/>
  <c r="F198" s="1"/>
  <c r="D199"/>
  <c r="F199" s="1"/>
  <c r="D200"/>
  <c r="F200" s="1"/>
  <c r="D201"/>
  <c r="F201" s="1"/>
  <c r="D202"/>
  <c r="F202" s="1"/>
  <c r="D203"/>
  <c r="F203" s="1"/>
  <c r="D204"/>
  <c r="F204" s="1"/>
  <c r="D205"/>
  <c r="F205" s="1"/>
  <c r="D206"/>
  <c r="F206" s="1"/>
  <c r="D208"/>
  <c r="F208" s="1"/>
  <c r="D179"/>
  <c r="F179" s="1"/>
  <c r="C145"/>
  <c r="F145" s="1"/>
  <c r="C147"/>
  <c r="F147" s="1"/>
  <c r="C148"/>
  <c r="F148" s="1"/>
  <c r="C149"/>
  <c r="F149" s="1"/>
  <c r="C150"/>
  <c r="F150" s="1"/>
  <c r="C151"/>
  <c r="F151" s="1"/>
  <c r="C153"/>
  <c r="F153" s="1"/>
  <c r="C154"/>
  <c r="F154" s="1"/>
  <c r="C155"/>
  <c r="F155" s="1"/>
  <c r="C157"/>
  <c r="F157" s="1"/>
  <c r="C158"/>
  <c r="F158" s="1"/>
  <c r="C159"/>
  <c r="F159" s="1"/>
  <c r="C160"/>
  <c r="F160" s="1"/>
  <c r="C161"/>
  <c r="F161" s="1"/>
  <c r="C163"/>
  <c r="F163" s="1"/>
  <c r="C164"/>
  <c r="F164" s="1"/>
  <c r="C165"/>
  <c r="F165" s="1"/>
  <c r="C166"/>
  <c r="F166" s="1"/>
  <c r="C167"/>
  <c r="F167" s="1"/>
  <c r="C168"/>
  <c r="F168" s="1"/>
  <c r="C169"/>
  <c r="F169" s="1"/>
  <c r="C170"/>
  <c r="F170" s="1"/>
  <c r="C173"/>
  <c r="F173" s="1"/>
  <c r="C144"/>
  <c r="F144" s="1"/>
  <c r="C110"/>
  <c r="F110" s="1"/>
  <c r="C112"/>
  <c r="F112" s="1"/>
  <c r="C113"/>
  <c r="F113" s="1"/>
  <c r="C114"/>
  <c r="F114" s="1"/>
  <c r="C115"/>
  <c r="F115" s="1"/>
  <c r="C116"/>
  <c r="F116" s="1"/>
  <c r="C118"/>
  <c r="F118" s="1"/>
  <c r="C119"/>
  <c r="F119" s="1"/>
  <c r="C120"/>
  <c r="F120" s="1"/>
  <c r="C122"/>
  <c r="F122" s="1"/>
  <c r="C123"/>
  <c r="F123" s="1"/>
  <c r="C124"/>
  <c r="F124" s="1"/>
  <c r="C125"/>
  <c r="F125" s="1"/>
  <c r="C126"/>
  <c r="F126" s="1"/>
  <c r="C127"/>
  <c r="F127" s="1"/>
  <c r="C128"/>
  <c r="F128" s="1"/>
  <c r="C129"/>
  <c r="F129" s="1"/>
  <c r="C130"/>
  <c r="F130" s="1"/>
  <c r="C131"/>
  <c r="F131" s="1"/>
  <c r="C132"/>
  <c r="F132" s="1"/>
  <c r="C133"/>
  <c r="F133" s="1"/>
  <c r="C134"/>
  <c r="F134" s="1"/>
  <c r="C135"/>
  <c r="F135" s="1"/>
  <c r="C136"/>
  <c r="F136" s="1"/>
  <c r="C138"/>
  <c r="F138" s="1"/>
  <c r="C109"/>
  <c r="F109" s="1"/>
  <c r="C75"/>
  <c r="F75" s="1"/>
  <c r="C77"/>
  <c r="F77" s="1"/>
  <c r="C78"/>
  <c r="F78" s="1"/>
  <c r="C79"/>
  <c r="F79" s="1"/>
  <c r="C80"/>
  <c r="F80" s="1"/>
  <c r="C81"/>
  <c r="F81" s="1"/>
  <c r="C83"/>
  <c r="F83" s="1"/>
  <c r="C84"/>
  <c r="F84" s="1"/>
  <c r="C85"/>
  <c r="F85" s="1"/>
  <c r="C87"/>
  <c r="F87" s="1"/>
  <c r="C88"/>
  <c r="F88" s="1"/>
  <c r="C89"/>
  <c r="F89" s="1"/>
  <c r="C90"/>
  <c r="F90" s="1"/>
  <c r="C91"/>
  <c r="F91" s="1"/>
  <c r="C93"/>
  <c r="F93" s="1"/>
  <c r="C94"/>
  <c r="F94" s="1"/>
  <c r="C95"/>
  <c r="F95" s="1"/>
  <c r="C96"/>
  <c r="F96" s="1"/>
  <c r="C97"/>
  <c r="F97" s="1"/>
  <c r="C98"/>
  <c r="F98" s="1"/>
  <c r="C99"/>
  <c r="F99" s="1"/>
  <c r="C100"/>
  <c r="F100" s="1"/>
  <c r="C103"/>
  <c r="F103" s="1"/>
  <c r="C74"/>
  <c r="F74" s="1"/>
  <c r="C40"/>
  <c r="F40" s="1"/>
  <c r="C42"/>
  <c r="F42" s="1"/>
  <c r="C43"/>
  <c r="F43" s="1"/>
  <c r="C44"/>
  <c r="F44" s="1"/>
  <c r="C45"/>
  <c r="F45" s="1"/>
  <c r="C46"/>
  <c r="F46" s="1"/>
  <c r="C48"/>
  <c r="F48" s="1"/>
  <c r="C49"/>
  <c r="F49" s="1"/>
  <c r="C52"/>
  <c r="F52" s="1"/>
  <c r="C53"/>
  <c r="F53" s="1"/>
  <c r="C54"/>
  <c r="F54" s="1"/>
  <c r="C55"/>
  <c r="F55" s="1"/>
  <c r="C56"/>
  <c r="F56" s="1"/>
  <c r="C58"/>
  <c r="F58" s="1"/>
  <c r="C59"/>
  <c r="F59" s="1"/>
  <c r="C60"/>
  <c r="F60" s="1"/>
  <c r="C62"/>
  <c r="F62" s="1"/>
  <c r="C63"/>
  <c r="F63" s="1"/>
  <c r="C64"/>
  <c r="F64" s="1"/>
  <c r="C68"/>
  <c r="F68" s="1"/>
  <c r="C39"/>
  <c r="F39" s="1"/>
  <c r="C5"/>
  <c r="F5" s="1"/>
  <c r="C7"/>
  <c r="C8"/>
  <c r="C9"/>
  <c r="F9" s="1"/>
  <c r="C10"/>
  <c r="F10" s="1"/>
  <c r="C11"/>
  <c r="C13"/>
  <c r="F13" s="1"/>
  <c r="C14"/>
  <c r="F14" s="1"/>
  <c r="C17"/>
  <c r="F17" s="1"/>
  <c r="C18"/>
  <c r="F18" s="1"/>
  <c r="C19"/>
  <c r="F19" s="1"/>
  <c r="C20"/>
  <c r="C21"/>
  <c r="F21" s="1"/>
  <c r="C23"/>
  <c r="F23" s="1"/>
  <c r="C24"/>
  <c r="C25"/>
  <c r="F25" s="1"/>
  <c r="C27"/>
  <c r="F27" s="1"/>
  <c r="C28"/>
  <c r="C29"/>
  <c r="F29" s="1"/>
  <c r="C4"/>
  <c r="E203" i="17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02"/>
  <c r="C137"/>
  <c r="F137" s="1"/>
  <c r="C138"/>
  <c r="F138" s="1"/>
  <c r="C139"/>
  <c r="F139" s="1"/>
  <c r="C140"/>
  <c r="F140" s="1"/>
  <c r="C141"/>
  <c r="F141" s="1"/>
  <c r="C142"/>
  <c r="F142" s="1"/>
  <c r="C143"/>
  <c r="F143" s="1"/>
  <c r="C144"/>
  <c r="F144" s="1"/>
  <c r="C145"/>
  <c r="F145" s="1"/>
  <c r="C146"/>
  <c r="F146" s="1"/>
  <c r="C147"/>
  <c r="F147" s="1"/>
  <c r="C148"/>
  <c r="F148" s="1"/>
  <c r="C149"/>
  <c r="F149" s="1"/>
  <c r="C150"/>
  <c r="F150" s="1"/>
  <c r="C151"/>
  <c r="F151" s="1"/>
  <c r="C152"/>
  <c r="F152" s="1"/>
  <c r="C153"/>
  <c r="F153" s="1"/>
  <c r="C154"/>
  <c r="F154" s="1"/>
  <c r="C155"/>
  <c r="F155" s="1"/>
  <c r="C156"/>
  <c r="F156" s="1"/>
  <c r="C157"/>
  <c r="F157" s="1"/>
  <c r="C158"/>
  <c r="F158" s="1"/>
  <c r="C159"/>
  <c r="F159" s="1"/>
  <c r="C160"/>
  <c r="F160" s="1"/>
  <c r="C161"/>
  <c r="F161" s="1"/>
  <c r="C162"/>
  <c r="F162" s="1"/>
  <c r="C136"/>
  <c r="F136" s="1"/>
  <c r="C104"/>
  <c r="F104" s="1"/>
  <c r="C105"/>
  <c r="F105" s="1"/>
  <c r="C106"/>
  <c r="F106" s="1"/>
  <c r="C107"/>
  <c r="F107" s="1"/>
  <c r="C108"/>
  <c r="F108" s="1"/>
  <c r="C109"/>
  <c r="F109" s="1"/>
  <c r="C110"/>
  <c r="F110" s="1"/>
  <c r="C111"/>
  <c r="F111" s="1"/>
  <c r="C112"/>
  <c r="F112" s="1"/>
  <c r="C113"/>
  <c r="F113" s="1"/>
  <c r="C114"/>
  <c r="F114" s="1"/>
  <c r="C115"/>
  <c r="F115" s="1"/>
  <c r="C116"/>
  <c r="F116" s="1"/>
  <c r="C117"/>
  <c r="F117" s="1"/>
  <c r="C118"/>
  <c r="F118" s="1"/>
  <c r="C119"/>
  <c r="F119" s="1"/>
  <c r="C120"/>
  <c r="F120" s="1"/>
  <c r="C121"/>
  <c r="F121" s="1"/>
  <c r="C122"/>
  <c r="F122" s="1"/>
  <c r="C123"/>
  <c r="F123" s="1"/>
  <c r="C124"/>
  <c r="F124" s="1"/>
  <c r="C125"/>
  <c r="C126"/>
  <c r="F126" s="1"/>
  <c r="C127"/>
  <c r="F127" s="1"/>
  <c r="C128"/>
  <c r="F128" s="1"/>
  <c r="C129"/>
  <c r="F129" s="1"/>
  <c r="C103"/>
  <c r="F103" s="1"/>
  <c r="C71"/>
  <c r="F71" s="1"/>
  <c r="C72"/>
  <c r="F72" s="1"/>
  <c r="C73"/>
  <c r="F73" s="1"/>
  <c r="C74"/>
  <c r="F74" s="1"/>
  <c r="C75"/>
  <c r="F75" s="1"/>
  <c r="C76"/>
  <c r="F76" s="1"/>
  <c r="C77"/>
  <c r="F77" s="1"/>
  <c r="C78"/>
  <c r="F78" s="1"/>
  <c r="C79"/>
  <c r="F79" s="1"/>
  <c r="C80"/>
  <c r="F80" s="1"/>
  <c r="C81"/>
  <c r="F81" s="1"/>
  <c r="C82"/>
  <c r="F82" s="1"/>
  <c r="C83"/>
  <c r="F83" s="1"/>
  <c r="C84"/>
  <c r="F84" s="1"/>
  <c r="C85"/>
  <c r="F85" s="1"/>
  <c r="C86"/>
  <c r="F86" s="1"/>
  <c r="C87"/>
  <c r="F87" s="1"/>
  <c r="C88"/>
  <c r="F88" s="1"/>
  <c r="C89"/>
  <c r="F89" s="1"/>
  <c r="C90"/>
  <c r="F90" s="1"/>
  <c r="C91"/>
  <c r="F91" s="1"/>
  <c r="C92"/>
  <c r="F92" s="1"/>
  <c r="C93"/>
  <c r="F93" s="1"/>
  <c r="C94"/>
  <c r="F94" s="1"/>
  <c r="C95"/>
  <c r="F95" s="1"/>
  <c r="C96"/>
  <c r="F96" s="1"/>
  <c r="C98"/>
  <c r="F98" s="1"/>
  <c r="C70"/>
  <c r="F70" s="1"/>
  <c r="C38"/>
  <c r="F38" s="1"/>
  <c r="C39"/>
  <c r="F39" s="1"/>
  <c r="C40"/>
  <c r="F40" s="1"/>
  <c r="C41"/>
  <c r="F41" s="1"/>
  <c r="C42"/>
  <c r="F42" s="1"/>
  <c r="C43"/>
  <c r="F43" s="1"/>
  <c r="C44"/>
  <c r="F44" s="1"/>
  <c r="C45"/>
  <c r="F45" s="1"/>
  <c r="C46"/>
  <c r="F46" s="1"/>
  <c r="C47"/>
  <c r="F47" s="1"/>
  <c r="C48"/>
  <c r="F48" s="1"/>
  <c r="C49"/>
  <c r="F49" s="1"/>
  <c r="C50"/>
  <c r="F50" s="1"/>
  <c r="C51"/>
  <c r="F51" s="1"/>
  <c r="C52"/>
  <c r="F52" s="1"/>
  <c r="C53"/>
  <c r="F53" s="1"/>
  <c r="C54"/>
  <c r="F54" s="1"/>
  <c r="C55"/>
  <c r="F55" s="1"/>
  <c r="C56"/>
  <c r="F56" s="1"/>
  <c r="C57"/>
  <c r="F57" s="1"/>
  <c r="C58"/>
  <c r="F58" s="1"/>
  <c r="C59"/>
  <c r="F59" s="1"/>
  <c r="C60"/>
  <c r="F60" s="1"/>
  <c r="C61"/>
  <c r="F61" s="1"/>
  <c r="C62"/>
  <c r="F62" s="1"/>
  <c r="C63"/>
  <c r="F63" s="1"/>
  <c r="C65"/>
  <c r="F65" s="1"/>
  <c r="C37"/>
  <c r="F37" s="1"/>
  <c r="C5"/>
  <c r="C6"/>
  <c r="F6" s="1"/>
  <c r="C7"/>
  <c r="C8"/>
  <c r="F8" s="1"/>
  <c r="C9"/>
  <c r="F9" s="1"/>
  <c r="C10"/>
  <c r="F10" s="1"/>
  <c r="C12"/>
  <c r="C13"/>
  <c r="C14"/>
  <c r="C15"/>
  <c r="C16"/>
  <c r="F16" s="1"/>
  <c r="C17"/>
  <c r="C18"/>
  <c r="F18" s="1"/>
  <c r="C19"/>
  <c r="C20"/>
  <c r="C21"/>
  <c r="C22"/>
  <c r="C23"/>
  <c r="F23" s="1"/>
  <c r="C24"/>
  <c r="F24" s="1"/>
  <c r="C25"/>
  <c r="F25" s="1"/>
  <c r="C26"/>
  <c r="F26" s="1"/>
  <c r="C27"/>
  <c r="C28"/>
  <c r="C29"/>
  <c r="C30"/>
  <c r="C4"/>
  <c r="D217" l="1"/>
  <c r="F176"/>
  <c r="F188"/>
  <c r="F221" s="1"/>
  <c r="F183"/>
  <c r="F216" s="1"/>
  <c r="F193"/>
  <c r="F192"/>
  <c r="F180"/>
  <c r="D205"/>
  <c r="D207"/>
  <c r="F185"/>
  <c r="F181"/>
  <c r="F214" s="1"/>
  <c r="F173"/>
  <c r="F206" s="1"/>
  <c r="F189"/>
  <c r="F222" s="1"/>
  <c r="F177"/>
  <c r="F179"/>
  <c r="F191"/>
  <c r="F175"/>
  <c r="F208" s="1"/>
  <c r="F187"/>
  <c r="F171"/>
  <c r="F204" s="1"/>
  <c r="D202"/>
  <c r="D223"/>
  <c r="C228"/>
  <c r="C220"/>
  <c r="C212"/>
  <c r="D215"/>
  <c r="C214" i="16"/>
  <c r="F228"/>
  <c r="F224"/>
  <c r="F219"/>
  <c r="D227" i="17"/>
  <c r="D219"/>
  <c r="D211"/>
  <c r="D203"/>
  <c r="F237" i="16"/>
  <c r="F233"/>
  <c r="F229"/>
  <c r="F220"/>
  <c r="C234"/>
  <c r="C230"/>
  <c r="C221"/>
  <c r="C217"/>
  <c r="C215"/>
  <c r="C202" i="17"/>
  <c r="F239" i="16"/>
  <c r="F235"/>
  <c r="F231"/>
  <c r="F227"/>
  <c r="F223"/>
  <c r="C218"/>
  <c r="C238"/>
  <c r="D243"/>
  <c r="D241"/>
  <c r="D239"/>
  <c r="D238"/>
  <c r="D237"/>
  <c r="D235"/>
  <c r="D234"/>
  <c r="D233"/>
  <c r="D231"/>
  <c r="D230"/>
  <c r="D229"/>
  <c r="D227"/>
  <c r="D225"/>
  <c r="C227" i="17"/>
  <c r="C225"/>
  <c r="C219"/>
  <c r="C217"/>
  <c r="C215"/>
  <c r="C213"/>
  <c r="C211"/>
  <c r="C205"/>
  <c r="C203"/>
  <c r="F195"/>
  <c r="F8" i="16"/>
  <c r="F218" s="1"/>
  <c r="F28"/>
  <c r="F238" s="1"/>
  <c r="F24"/>
  <c r="F234" s="1"/>
  <c r="F20"/>
  <c r="F230" s="1"/>
  <c r="F11"/>
  <c r="F221" s="1"/>
  <c r="F7"/>
  <c r="F217" s="1"/>
  <c r="F215"/>
  <c r="D214"/>
  <c r="C239"/>
  <c r="C237"/>
  <c r="C235"/>
  <c r="C233"/>
  <c r="C231"/>
  <c r="C229"/>
  <c r="C228"/>
  <c r="C227"/>
  <c r="C224"/>
  <c r="C223"/>
  <c r="C220"/>
  <c r="C219"/>
  <c r="D240"/>
  <c r="D236"/>
  <c r="D232"/>
  <c r="D228"/>
  <c r="D224"/>
  <c r="D223"/>
  <c r="D221"/>
  <c r="D220"/>
  <c r="D219"/>
  <c r="D218"/>
  <c r="D217"/>
  <c r="D215"/>
  <c r="F4"/>
  <c r="F214" s="1"/>
  <c r="F4" i="17"/>
  <c r="F202" s="1"/>
  <c r="C224"/>
  <c r="F30"/>
  <c r="F14"/>
  <c r="C226"/>
  <c r="C218"/>
  <c r="C210"/>
  <c r="F29"/>
  <c r="F227" s="1"/>
  <c r="F21"/>
  <c r="F219" s="1"/>
  <c r="F13"/>
  <c r="F211" s="1"/>
  <c r="F5"/>
  <c r="F203" s="1"/>
  <c r="C223"/>
  <c r="C207"/>
  <c r="F22"/>
  <c r="F17"/>
  <c r="F215" s="1"/>
  <c r="C216"/>
  <c r="C208"/>
  <c r="C204"/>
  <c r="C222"/>
  <c r="C221"/>
  <c r="F27"/>
  <c r="F19"/>
  <c r="F217" s="1"/>
  <c r="F15"/>
  <c r="F7"/>
  <c r="F205" s="1"/>
  <c r="F125"/>
  <c r="C206"/>
  <c r="C214"/>
  <c r="F28"/>
  <c r="F20"/>
  <c r="F12"/>
  <c r="F223"/>
  <c r="F207"/>
  <c r="F226" l="1"/>
  <c r="F225"/>
  <c r="F224"/>
  <c r="F213"/>
  <c r="F218"/>
  <c r="F210"/>
  <c r="F220"/>
  <c r="F212"/>
  <c r="F228"/>
  <c r="C19" i="22"/>
  <c r="D37" i="8"/>
  <c r="C37"/>
  <c r="C7"/>
  <c r="C7" i="7"/>
  <c r="C12" i="8" l="1"/>
  <c r="D21"/>
  <c r="C20" i="7"/>
  <c r="C21" i="8" l="1"/>
  <c r="C76" i="16" l="1"/>
  <c r="F76" l="1"/>
  <c r="C33" l="1"/>
  <c r="C65"/>
  <c r="F65" s="1"/>
  <c r="C61"/>
  <c r="F61" s="1"/>
  <c r="C50"/>
  <c r="F50" s="1"/>
  <c r="C41"/>
  <c r="F41" s="1"/>
  <c r="F33" l="1"/>
  <c r="F243" s="1"/>
  <c r="C243"/>
  <c r="C51" l="1"/>
  <c r="F51" s="1"/>
  <c r="D197" i="17" l="1"/>
  <c r="D196"/>
  <c r="C131"/>
  <c r="F131" s="1"/>
  <c r="C132"/>
  <c r="F132" s="1"/>
  <c r="C130"/>
  <c r="D198"/>
  <c r="D229" l="1"/>
  <c r="F196"/>
  <c r="F130"/>
  <c r="D231"/>
  <c r="F198"/>
  <c r="F197"/>
  <c r="D230"/>
  <c r="D181" i="16" l="1"/>
  <c r="C111"/>
  <c r="F111" s="1"/>
  <c r="C121"/>
  <c r="F121" s="1"/>
  <c r="C146"/>
  <c r="D191"/>
  <c r="F191" l="1"/>
  <c r="D226"/>
  <c r="F181"/>
  <c r="D216"/>
  <c r="F146"/>
  <c r="D207" l="1"/>
  <c r="C137"/>
  <c r="F137" s="1"/>
  <c r="C139"/>
  <c r="F139" s="1"/>
  <c r="D242" l="1"/>
  <c r="F207"/>
  <c r="D209"/>
  <c r="D244" l="1"/>
  <c r="F209"/>
  <c r="C164" i="17" l="1"/>
  <c r="C97"/>
  <c r="F97" s="1"/>
  <c r="C64"/>
  <c r="F64" s="1"/>
  <c r="C66"/>
  <c r="F66" s="1"/>
  <c r="C99"/>
  <c r="F99" s="1"/>
  <c r="C34" i="4"/>
  <c r="C162" i="16"/>
  <c r="F162" s="1"/>
  <c r="C92"/>
  <c r="F92" s="1"/>
  <c r="C57"/>
  <c r="F57" s="1"/>
  <c r="C66"/>
  <c r="F66" s="1"/>
  <c r="C171"/>
  <c r="F171" s="1"/>
  <c r="F164" i="17" l="1"/>
  <c r="C101" i="16"/>
  <c r="F101" s="1"/>
  <c r="B34" i="4" l="1"/>
  <c r="C67" i="16"/>
  <c r="C69"/>
  <c r="F69" s="1"/>
  <c r="F67" l="1"/>
  <c r="D33" i="4" l="1"/>
  <c r="B33"/>
  <c r="B32" l="1"/>
  <c r="C33" l="1"/>
  <c r="C32" l="1"/>
  <c r="E33"/>
  <c r="D21" i="5" l="1"/>
  <c r="D26" s="1"/>
  <c r="D27" s="1"/>
  <c r="C6" i="16" l="1"/>
  <c r="B20" i="5"/>
  <c r="C30" i="16"/>
  <c r="B4" i="5"/>
  <c r="B3"/>
  <c r="C240" i="16" l="1"/>
  <c r="F30"/>
  <c r="F240" s="1"/>
  <c r="D7" i="22"/>
  <c r="F6" i="16"/>
  <c r="F216" s="1"/>
  <c r="C216"/>
  <c r="D4" i="22" l="1"/>
  <c r="D5" l="1"/>
  <c r="D9" l="1"/>
  <c r="G9" l="1"/>
  <c r="C26" i="16"/>
  <c r="B19" i="5" l="1"/>
  <c r="C236" i="16"/>
  <c r="F26"/>
  <c r="F236" s="1"/>
  <c r="D52" i="22" l="1"/>
  <c r="B3" i="31" l="1"/>
  <c r="P3"/>
  <c r="N3" s="1"/>
  <c r="P14" l="1"/>
  <c r="N14" s="1"/>
  <c r="P9"/>
  <c r="N9" s="1"/>
  <c r="P16"/>
  <c r="N16" s="1"/>
  <c r="P17"/>
  <c r="N17" s="1"/>
  <c r="P15"/>
  <c r="N15" s="1"/>
  <c r="B14"/>
  <c r="P8"/>
  <c r="N8" s="1"/>
  <c r="B16"/>
  <c r="P10"/>
  <c r="N10" s="1"/>
  <c r="P12"/>
  <c r="N12" s="1"/>
  <c r="B12"/>
  <c r="B17"/>
  <c r="B13"/>
  <c r="P13"/>
  <c r="N13" s="1"/>
  <c r="B9"/>
  <c r="B15"/>
  <c r="B11"/>
  <c r="P11"/>
  <c r="N11" s="1"/>
  <c r="B10"/>
  <c r="B8"/>
  <c r="B7"/>
  <c r="P7"/>
  <c r="N7" s="1"/>
  <c r="P18"/>
  <c r="N18" s="1"/>
  <c r="B18"/>
  <c r="B6"/>
  <c r="P6"/>
  <c r="N6" s="1"/>
  <c r="N19" l="1"/>
  <c r="P19"/>
  <c r="P45" s="1"/>
  <c r="B19"/>
  <c r="D19" s="1"/>
  <c r="D45" s="1"/>
  <c r="O21"/>
  <c r="C30"/>
  <c r="C45" s="1"/>
  <c r="B21"/>
  <c r="N21" s="1"/>
  <c r="O30" l="1"/>
  <c r="O45" s="1"/>
  <c r="B30"/>
  <c r="B45" l="1"/>
  <c r="N30"/>
  <c r="N45" s="1"/>
  <c r="C22" i="16"/>
  <c r="C86"/>
  <c r="B18" i="5" l="1"/>
  <c r="B24" s="1"/>
  <c r="B26" s="1"/>
  <c r="F22" i="16"/>
  <c r="F232" s="1"/>
  <c r="C232"/>
  <c r="F86"/>
  <c r="C31" l="1"/>
  <c r="C102"/>
  <c r="F31" l="1"/>
  <c r="F241" s="1"/>
  <c r="C241"/>
  <c r="C104"/>
  <c r="F102"/>
  <c r="F104" l="1"/>
  <c r="D51" i="22" l="1"/>
  <c r="D65" s="1"/>
  <c r="C11" i="17" l="1"/>
  <c r="C32"/>
  <c r="C230" l="1"/>
  <c r="F32"/>
  <c r="F230" s="1"/>
  <c r="C209"/>
  <c r="F11"/>
  <c r="F209" s="1"/>
  <c r="C31" l="1"/>
  <c r="C163"/>
  <c r="F163" s="1"/>
  <c r="F86" i="30"/>
  <c r="C156" i="16"/>
  <c r="F156" s="1"/>
  <c r="C15"/>
  <c r="F88" i="30" l="1"/>
  <c r="F89" s="1"/>
  <c r="C229" i="17"/>
  <c r="F31"/>
  <c r="F229" s="1"/>
  <c r="C225" i="16"/>
  <c r="F15"/>
  <c r="F225" s="1"/>
  <c r="C33" i="17"/>
  <c r="C165" l="1"/>
  <c r="F165" s="1"/>
  <c r="C172" i="16"/>
  <c r="F172" s="1"/>
  <c r="F33" i="17"/>
  <c r="C16" i="16"/>
  <c r="F231" i="17" l="1"/>
  <c r="C231"/>
  <c r="C174" i="16"/>
  <c r="F174" s="1"/>
  <c r="C226"/>
  <c r="F16"/>
  <c r="F226" s="1"/>
  <c r="C32"/>
  <c r="F32" l="1"/>
  <c r="F242" s="1"/>
  <c r="C242"/>
  <c r="C34"/>
  <c r="F34" l="1"/>
  <c r="F244" s="1"/>
  <c r="C244"/>
  <c r="D2" i="7"/>
  <c r="D7" s="1"/>
  <c r="D20" s="1"/>
  <c r="D34" i="4" l="1"/>
  <c r="D32" l="1"/>
  <c r="E32" s="1"/>
  <c r="E34"/>
  <c r="D6" i="22"/>
  <c r="B5" i="5"/>
  <c r="B13" s="1"/>
  <c r="D8" i="22"/>
  <c r="B16" i="5" l="1"/>
  <c r="E16" s="1"/>
  <c r="D46" i="22"/>
  <c r="D68"/>
  <c r="B30" i="5"/>
  <c r="F91" i="30"/>
  <c r="F93" s="1"/>
  <c r="D49" i="22" l="1"/>
  <c r="D66" s="1"/>
  <c r="D70" s="1"/>
  <c r="B27" i="5"/>
  <c r="E27" s="1"/>
  <c r="D29"/>
  <c r="D32" s="1"/>
  <c r="B32" l="1"/>
  <c r="D31"/>
</calcChain>
</file>

<file path=xl/sharedStrings.xml><?xml version="1.0" encoding="utf-8"?>
<sst xmlns="http://schemas.openxmlformats.org/spreadsheetml/2006/main" count="1459" uniqueCount="537">
  <si>
    <t>Rovat megnevezése</t>
  </si>
  <si>
    <t>Rovat-szám</t>
  </si>
  <si>
    <t xml:space="preserve">Körmendi Közös Önkormányzati Hivatal </t>
  </si>
  <si>
    <t>Körmend Város Gondnoksága</t>
  </si>
  <si>
    <t>K1</t>
  </si>
  <si>
    <t>K2</t>
  </si>
  <si>
    <t>K3</t>
  </si>
  <si>
    <t>K4</t>
  </si>
  <si>
    <t>Működési célú támogatások államháztartáson belülre</t>
  </si>
  <si>
    <t>K506</t>
  </si>
  <si>
    <t>K5</t>
  </si>
  <si>
    <t>K512</t>
  </si>
  <si>
    <t>K61</t>
  </si>
  <si>
    <t>K67</t>
  </si>
  <si>
    <t>K6</t>
  </si>
  <si>
    <t>K7</t>
  </si>
  <si>
    <t>K74</t>
  </si>
  <si>
    <t>K8</t>
  </si>
  <si>
    <t>K1-K8</t>
  </si>
  <si>
    <t>Személyi juttatások</t>
  </si>
  <si>
    <t>Munkaadókat terhelő járulékok és szociális hozzájárulási adó</t>
  </si>
  <si>
    <t>Dologi kiadások</t>
  </si>
  <si>
    <t>Ellátottak pénzbeli juttatásai</t>
  </si>
  <si>
    <t>Elvonások és befizetések</t>
  </si>
  <si>
    <t>K502</t>
  </si>
  <si>
    <t>Működési célú támogatások államháztartáson kívülre</t>
  </si>
  <si>
    <t>K513</t>
  </si>
  <si>
    <t>Egyéb működési célú kiadások</t>
  </si>
  <si>
    <t>Immateriális javak beszerzése, létesítése</t>
  </si>
  <si>
    <t>Egyéb tárgyi eszközök beszerzése, létesítése</t>
  </si>
  <si>
    <t>K64</t>
  </si>
  <si>
    <t>Beruházási célú előzetesen felszámított általános forgalmi adó</t>
  </si>
  <si>
    <t>Beruházások</t>
  </si>
  <si>
    <t>Ingatlanok felújítása</t>
  </si>
  <si>
    <t>K71</t>
  </si>
  <si>
    <t>Felújítási célú előzetesen felszámított általános forgalmi adó</t>
  </si>
  <si>
    <t>Felújítások</t>
  </si>
  <si>
    <t>K89</t>
  </si>
  <si>
    <t>Egyéb felhalmozási célú kiadások</t>
  </si>
  <si>
    <t>Költségvetési kiadások</t>
  </si>
  <si>
    <t xml:space="preserve">Kiadások mindösszesen </t>
  </si>
  <si>
    <t>Múzeum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</si>
  <si>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</si>
  <si>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</si>
  <si>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</si>
  <si>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</si>
  <si>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</si>
  <si>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</si>
  <si>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</si>
  <si>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</si>
  <si>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</si>
  <si>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</si>
  <si>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Önkormányzatok működési támogatásai</t>
  </si>
  <si>
    <t>B11</t>
  </si>
  <si>
    <t>Működési célú támogatások bevételei államháztartáson belülről</t>
  </si>
  <si>
    <t>B16</t>
  </si>
  <si>
    <t>Működési célú támogatások államháztartáson belülről</t>
  </si>
  <si>
    <t>B1</t>
  </si>
  <si>
    <t>Felhalmozási célú támogatások államháztartáson belülről</t>
  </si>
  <si>
    <t>B2</t>
  </si>
  <si>
    <t>Értékesítési és forgalmi adók</t>
  </si>
  <si>
    <t>B351</t>
  </si>
  <si>
    <t>Gépjárműadók</t>
  </si>
  <si>
    <t>B354</t>
  </si>
  <si>
    <t>Egyéb közhatalmi bevételek</t>
  </si>
  <si>
    <t>B36</t>
  </si>
  <si>
    <t>Közhatalmi bevételek</t>
  </si>
  <si>
    <t>B3</t>
  </si>
  <si>
    <t>Működési bevételek</t>
  </si>
  <si>
    <t>B4</t>
  </si>
  <si>
    <t>Ingatlanok értékesítése</t>
  </si>
  <si>
    <t>B52</t>
  </si>
  <si>
    <t>Felhalmozási bevételek</t>
  </si>
  <si>
    <t>B5</t>
  </si>
  <si>
    <t>Működési célú átvett pénzeszközök</t>
  </si>
  <si>
    <t>B6</t>
  </si>
  <si>
    <t>Egyéb felhalmozási célú átvett pénzeszközök</t>
  </si>
  <si>
    <t>B75</t>
  </si>
  <si>
    <t>Költségvetési bevételek</t>
  </si>
  <si>
    <t>B1-B7</t>
  </si>
  <si>
    <t>B7</t>
  </si>
  <si>
    <t xml:space="preserve">Bevételek  mindösszesen </t>
  </si>
  <si>
    <t xml:space="preserve">Hosszú lejáratú hitelek, kölcsönök felvétele </t>
  </si>
  <si>
    <t>B8111</t>
  </si>
  <si>
    <t>ebből: pénzügyi vállalkozás</t>
  </si>
  <si>
    <t>Likviditási célú hitelek, kölcsönök felvétele pénzügyi vállalkozástól</t>
  </si>
  <si>
    <t>B8112</t>
  </si>
  <si>
    <t>Rövid lejáratú hitelek, kölcsönök felvétele</t>
  </si>
  <si>
    <t>B8113</t>
  </si>
  <si>
    <t xml:space="preserve">Hitel-, kölcsönfelvétel államháztartáson kívülről </t>
  </si>
  <si>
    <t>B811</t>
  </si>
  <si>
    <t xml:space="preserve">Forgatási célú belföldi értékpapírok beváltása, értékesítése </t>
  </si>
  <si>
    <t>B8121</t>
  </si>
  <si>
    <t>ebből: befektetési jegyek</t>
  </si>
  <si>
    <t>Forgatási célú belföldi értékpapírok kibocsátása</t>
  </si>
  <si>
    <t>B8122</t>
  </si>
  <si>
    <t xml:space="preserve">Befektetési célú belföldi értékpapírok beváltása, értékesítése </t>
  </si>
  <si>
    <t>B8123</t>
  </si>
  <si>
    <t>ebből: kárpótlási jegyek</t>
  </si>
  <si>
    <t>Befektetési célú belföldi értékpapírok kibocsátása</t>
  </si>
  <si>
    <t>B8124</t>
  </si>
  <si>
    <t xml:space="preserve">Belföldi értékpapírok bevételei </t>
  </si>
  <si>
    <t>B812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</si>
  <si>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</si>
  <si>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</si>
  <si>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</si>
  <si>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</si>
  <si>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</si>
  <si>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</si>
  <si>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</si>
  <si>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</si>
  <si>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ebből: nemzetközi fejlesztési szervezetek</t>
  </si>
  <si>
    <t>ebből: más kormányok</t>
  </si>
  <si>
    <t>ebből: külföldi pénzintézetek</t>
  </si>
  <si>
    <t xml:space="preserve">Külföldi finanszírozás bevételei </t>
  </si>
  <si>
    <t>B82</t>
  </si>
  <si>
    <t>Működési tartalék</t>
  </si>
  <si>
    <t>Önkormányzatok működési támogatásai összesen</t>
  </si>
  <si>
    <t>Működési kiadások összesen:</t>
  </si>
  <si>
    <t>Felhalmozási tartalék</t>
  </si>
  <si>
    <t>Felhalmozási kiadás összesen:</t>
  </si>
  <si>
    <t>Egyéb Felhalmozási bevételek</t>
  </si>
  <si>
    <t>Összesen</t>
  </si>
  <si>
    <t xml:space="preserve">Működési bevételek </t>
  </si>
  <si>
    <t>Közhatalmi bevételek összesen</t>
  </si>
  <si>
    <t>Működési célú átvett pénzeszközök kölcsön visszat.</t>
  </si>
  <si>
    <t>Felhalmozási célú egyéb bevétel</t>
  </si>
  <si>
    <t>Felhalmozási maradvány</t>
  </si>
  <si>
    <t>Kiadás</t>
  </si>
  <si>
    <t>Bevétel</t>
  </si>
  <si>
    <t>I. Működés</t>
  </si>
  <si>
    <t>K1.     Személyi juttatások</t>
  </si>
  <si>
    <t xml:space="preserve">K2.     Munkaadókat terhelő járulékok és szociális hozzájárulási adó </t>
  </si>
  <si>
    <t xml:space="preserve">K3.     Dologi kiadások </t>
  </si>
  <si>
    <t xml:space="preserve">K4.     Ellátottak pénzbeli juttatásai </t>
  </si>
  <si>
    <t>II.Felhalmozás</t>
  </si>
  <si>
    <t xml:space="preserve">K6.      Beruházási kiadások </t>
  </si>
  <si>
    <t>B2.     Felhalmozási célú támogatások  államháztartáson belülről</t>
  </si>
  <si>
    <t xml:space="preserve">K7.      Felújítások </t>
  </si>
  <si>
    <t xml:space="preserve">B5.     Felhalmozási bevételek, vagyon értékesítés </t>
  </si>
  <si>
    <t xml:space="preserve">K8.      Egyéb felhalmozási célú átadott  </t>
  </si>
  <si>
    <t>Felhalmozási bevétel összesen :</t>
  </si>
  <si>
    <t xml:space="preserve"> KIADÁS MINDÖSSZESEN:</t>
  </si>
  <si>
    <t>BEVÉTEL MINDÖSSZESEN</t>
  </si>
  <si>
    <t>Megnevezés</t>
  </si>
  <si>
    <t>Államháztartáson belüli megelőlegezések</t>
  </si>
  <si>
    <t>B814</t>
  </si>
  <si>
    <t>Államháztartáson belüli megelőlegezések törlesztése</t>
  </si>
  <si>
    <t>B815</t>
  </si>
  <si>
    <t>Betétek megszüntetése</t>
  </si>
  <si>
    <t>B817</t>
  </si>
  <si>
    <t xml:space="preserve">Központi költségvetés sajátos finanszírozási bevételei </t>
  </si>
  <si>
    <t>B818</t>
  </si>
  <si>
    <t>ebből: tulajdonosi kölcsönök visszatérülése</t>
  </si>
  <si>
    <t xml:space="preserve">Belföldi finanszírozás bevételei </t>
  </si>
  <si>
    <t>B81</t>
  </si>
  <si>
    <t xml:space="preserve">építményadó </t>
  </si>
  <si>
    <t>B34</t>
  </si>
  <si>
    <t xml:space="preserve">épület után fizetett idegenforgalmi adó </t>
  </si>
  <si>
    <t>magánszemélyek kommunális adója</t>
  </si>
  <si>
    <t>telekadó</t>
  </si>
  <si>
    <t>ebből: állandó jeleggel végzett iparűzési tevékenység után fizetett helyi iparűzési adó</t>
  </si>
  <si>
    <t>ebből: ideiglenes jeleggel végzett tevékenység után fizetett helyi iparűzési adó</t>
  </si>
  <si>
    <t>B355</t>
  </si>
  <si>
    <t xml:space="preserve">ebből: tartózkodás után fizetett idegenforgalmi adó </t>
  </si>
  <si>
    <t xml:space="preserve">Termékek és szolgáltatások adói </t>
  </si>
  <si>
    <t>B35</t>
  </si>
  <si>
    <t>eljárási illetékek</t>
  </si>
  <si>
    <t>ebrendészeti hozzájárulás</t>
  </si>
  <si>
    <t>környezetvédelmi bírság</t>
  </si>
  <si>
    <t>természetvédelmi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</si>
  <si>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</si>
  <si>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</si>
  <si>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K48</t>
  </si>
  <si>
    <t xml:space="preserve">Ellátottak pénzbeli juttatásai </t>
  </si>
  <si>
    <t>Körmendi Közös Önkormányzati Hivatal</t>
  </si>
  <si>
    <t xml:space="preserve">Körmend Város Gondnoksága </t>
  </si>
  <si>
    <t>Központi, irányító szervi támogatások folyósítása működési célra</t>
  </si>
  <si>
    <t>Központi, irányító szervi támogatások folyósítása felhalmozási célra</t>
  </si>
  <si>
    <t>Felhalmozási célú támogatások államháztartáson belülre</t>
  </si>
  <si>
    <t>Finanszírozási bevételek</t>
  </si>
  <si>
    <t>B8</t>
  </si>
  <si>
    <t>B813</t>
  </si>
  <si>
    <t>Bevételek mindösszesen</t>
  </si>
  <si>
    <t>B1-B8</t>
  </si>
  <si>
    <t>Egyéb felhalmozási bevételek</t>
  </si>
  <si>
    <t>Összesen:</t>
  </si>
  <si>
    <t>Kiadás mindösszesen:</t>
  </si>
  <si>
    <t>Vagyoni tipusú adók összesen</t>
  </si>
  <si>
    <t>Értékesítési és forgalmi adók összesen</t>
  </si>
  <si>
    <t>Gyógyszertámogatás</t>
  </si>
  <si>
    <t>Fűtési támogatás</t>
  </si>
  <si>
    <t>Temetési költségekhez hozzájárulás</t>
  </si>
  <si>
    <t>Eseti támogatás</t>
  </si>
  <si>
    <t>Lakhatási támogatás</t>
  </si>
  <si>
    <t>Talajterhelési díj</t>
  </si>
  <si>
    <t>Létszám (fő)</t>
  </si>
  <si>
    <t>II. Települési önkormányzatok egyes köznevelési feladatainak támogatása</t>
  </si>
  <si>
    <t>IV. A települési önkormányzatok kulturális feladatainak támogatása</t>
  </si>
  <si>
    <t>K1. Személyi juttatások</t>
  </si>
  <si>
    <t>K2. Munkaadókat terhelő járulékok és szociális hozzájárulási adó</t>
  </si>
  <si>
    <t>K3. Dologi kiadások</t>
  </si>
  <si>
    <t>K4.Ellátottak juttatásai</t>
  </si>
  <si>
    <t>K5. Egyéb működési célú támogatások Államháztartáson belülre</t>
  </si>
  <si>
    <t>Körmend és Kistérsége Önkormányzati Társulás</t>
  </si>
  <si>
    <t>1. Központi támogatás átadása szociális feladatokra</t>
  </si>
  <si>
    <t>2. Önkormányzati saját forrás átadása csak Körmendi feladatokra</t>
  </si>
  <si>
    <t>3. Önkormányzati saját forrás átadása házi segítségnyújtás feladatra</t>
  </si>
  <si>
    <t>4. Önkormányzati saját forrás átadása egyéb szociális feladatokra</t>
  </si>
  <si>
    <t>Körmend és Kistérsége Önkormányzati Társulás összesen</t>
  </si>
  <si>
    <t>Körmend és Mikrotérsége Köznevelési Intézményfenntartó Társulás</t>
  </si>
  <si>
    <t>1. Központi támogatás átadása óvodai feladatra</t>
  </si>
  <si>
    <t>Bölcsődei feladat</t>
  </si>
  <si>
    <t>1.Központi támogatás átadása bölcsődei feladatra</t>
  </si>
  <si>
    <t>2. Központi támogatás átadása bölcsődei étkezési feladatra</t>
  </si>
  <si>
    <t>Bölcsődei feladat összesen</t>
  </si>
  <si>
    <t>Önkormányzatoknak óvodába bejárók után</t>
  </si>
  <si>
    <t>K5. Egyéb működési célú támogatások Államháztartáson kívülre</t>
  </si>
  <si>
    <t>Működési kiadás összesen</t>
  </si>
  <si>
    <t>Működési kiadás mindösszesen</t>
  </si>
  <si>
    <t>K6. Beruházási kiadások</t>
  </si>
  <si>
    <t>K7. Felújítások</t>
  </si>
  <si>
    <t>K8. Egyéb felhalmozási célú átadott</t>
  </si>
  <si>
    <t>Felhalmozási kiadás mindösszesen</t>
  </si>
  <si>
    <t>II. Felhalmozás</t>
  </si>
  <si>
    <t>Saját bevétel</t>
  </si>
  <si>
    <t>Helyi adóból származó bevétel</t>
  </si>
  <si>
    <t>Saját bevétel 50%-a</t>
  </si>
  <si>
    <t>Előző években keletkezett tárgyévi fizetési kötelezettség</t>
  </si>
  <si>
    <t>Körmendi K. K. Múzeum és Könyvtár</t>
  </si>
  <si>
    <t>Körmend Város Önkormányzat</t>
  </si>
  <si>
    <t>Faludi F . Könyvtár</t>
  </si>
  <si>
    <t>Külső finanszírozás bevétele - hitel felhalmozási</t>
  </si>
  <si>
    <t>Könyvtár</t>
  </si>
  <si>
    <t>Körmend város Önkormányzata</t>
  </si>
  <si>
    <t>Kulturális Központ</t>
  </si>
  <si>
    <t>K63</t>
  </si>
  <si>
    <t>Informatikai eszközök beszerzése, létesítése</t>
  </si>
  <si>
    <t>K84</t>
  </si>
  <si>
    <t>Egyéb felhalmozási célú támog. ÁH-n belülre</t>
  </si>
  <si>
    <t>Finanszírozási kiadások</t>
  </si>
  <si>
    <t>K9</t>
  </si>
  <si>
    <t>Egyéb árubeszerzés és szolg. Adó</t>
  </si>
  <si>
    <t>B74</t>
  </si>
  <si>
    <t>Felhalm. C.visszatart. Támog, kölcsönök, vissz ÁH-n kívülről</t>
  </si>
  <si>
    <t>B816</t>
  </si>
  <si>
    <t>Mindösszesen kiadás</t>
  </si>
  <si>
    <t>K1-K9</t>
  </si>
  <si>
    <t>Eredeti</t>
  </si>
  <si>
    <t>ÖSSZESEN (eredeti)</t>
  </si>
  <si>
    <t>Finanszírozási bevétel</t>
  </si>
  <si>
    <t>2018. évi eredeti előirányzat</t>
  </si>
  <si>
    <t>B16.     Működési célú támogatások  államháztartáson belülről</t>
  </si>
  <si>
    <t>B11-15.    Önkormányzatok működési támogatásai</t>
  </si>
  <si>
    <t>B813. Maradvány igénybevétel - működési</t>
  </si>
  <si>
    <t>K73</t>
  </si>
  <si>
    <t>Egyéb tárgyi eszköz felújítássa</t>
  </si>
  <si>
    <t>K512.  Felhalmozási tartalék - feladattal terhelt - használati díj</t>
  </si>
  <si>
    <t>adatok Ft-ban"</t>
  </si>
  <si>
    <t>K9      Finanszírozási kiadás - központi támogatás megelőlegezése</t>
  </si>
  <si>
    <t>K513 Tartalék - szabad</t>
  </si>
  <si>
    <t>K513 Tartalék - kötött</t>
  </si>
  <si>
    <t>Működési maradvány</t>
  </si>
  <si>
    <t>Rábán aluli csapadékvízelvezetés-tervezés</t>
  </si>
  <si>
    <t>+</t>
  </si>
  <si>
    <t>4. Áthúzódó feladatokra</t>
  </si>
  <si>
    <t xml:space="preserve">3. Önkormányzati saját forrás átadása </t>
  </si>
  <si>
    <t>5. Ügyeleti feladatra</t>
  </si>
  <si>
    <t>3. Önkormányzati saját forrás átadása</t>
  </si>
  <si>
    <t>Ingatlanok</t>
  </si>
  <si>
    <t>K62</t>
  </si>
  <si>
    <t xml:space="preserve">Ingatlanok </t>
  </si>
  <si>
    <t>Mindösszesen</t>
  </si>
  <si>
    <t>Felhalmozási célú támogatások államháztartáson kivülre</t>
  </si>
  <si>
    <t>Iparüzési adó</t>
  </si>
  <si>
    <t>Idegenforgalmi adó</t>
  </si>
  <si>
    <t>Beszámítás</t>
  </si>
  <si>
    <t>Tankönyv támogatás</t>
  </si>
  <si>
    <t>Újszülött támogatása</t>
  </si>
  <si>
    <t>Működési kiadás</t>
  </si>
  <si>
    <t xml:space="preserve">Működési bevétel </t>
  </si>
  <si>
    <t xml:space="preserve">Működési kiadás </t>
  </si>
  <si>
    <t xml:space="preserve">Finanszírozási bevétel </t>
  </si>
  <si>
    <t xml:space="preserve">Felhalmozási bevétel </t>
  </si>
  <si>
    <t xml:space="preserve">Felhalmozási kiadás </t>
  </si>
  <si>
    <t>B8111 Külső működési finanszírozási művelet</t>
  </si>
  <si>
    <t xml:space="preserve"> Működési célú 
eredeti előirányzat</t>
  </si>
  <si>
    <t xml:space="preserve"> Felhalmozási célú 
eredeti előirányzat</t>
  </si>
  <si>
    <t>K513.  Felhalmozási tartalék - feladattal terhelt - használati díj</t>
  </si>
  <si>
    <t>K513.  Felhalmozási tartalék - feladattal terhelt - tervezésre</t>
  </si>
  <si>
    <t>K513.  Felhalmozási tartalék - feladattal terhelt - pályázat önerő</t>
  </si>
  <si>
    <t>K5. Elvonások, befizetések</t>
  </si>
  <si>
    <t>Külső finanszírozás bevétele - hitel működési</t>
  </si>
  <si>
    <t>állami (államigazgatási)
 feladatok (eredeti)</t>
  </si>
  <si>
    <t>kötelező feladatok 
(eredeti)</t>
  </si>
  <si>
    <t>önként vállalt feladatok 
(eredeti)</t>
  </si>
  <si>
    <t>Rovat</t>
  </si>
  <si>
    <t>Önk-i tulajdonú társaságoknak kölcsön</t>
  </si>
  <si>
    <t>K508</t>
  </si>
  <si>
    <t>Fajlagos Összeg (Ft)</t>
  </si>
  <si>
    <t>Mutató</t>
  </si>
  <si>
    <t>Támogatás (Ft)</t>
  </si>
  <si>
    <t>Előirányzat</t>
  </si>
  <si>
    <t>I.1.a Önkorményzati Hivatal működésének támogatása</t>
  </si>
  <si>
    <t>Település-üzemeltetéshez kapcsolódó feladatellátás támogatása</t>
  </si>
  <si>
    <t>I.1.b</t>
  </si>
  <si>
    <t>I.1.ba A zöldterület-gazdálkodással kapcsolatos feladatok ellátásának támogatása</t>
  </si>
  <si>
    <t>I.1.bb Közvilágítás fenntartásának támogatása</t>
  </si>
  <si>
    <t>I.1.bc Köztemető fenntartással kapcsolatos feladatok támogatása</t>
  </si>
  <si>
    <t>I.1.bd Közutak fenntartásának támogatása</t>
  </si>
  <si>
    <t>I.1.c Egyéb önkormányzati feladatok támogatása</t>
  </si>
  <si>
    <t>I.1.d Lakott külterülettel kapcsolatos feladatok támogatása</t>
  </si>
  <si>
    <t>I.1.e Üdülőhelyi feladatok támogatása</t>
  </si>
  <si>
    <t>I. A helyi önkormányzatok működésének általános támogatása</t>
  </si>
  <si>
    <t>II.1.(1) 1 Pedagógusok elismert létszáma (8 hónap)</t>
  </si>
  <si>
    <t>II.1 (1) 2 Pedagógusok elismert létszáma (4 hónap)</t>
  </si>
  <si>
    <t>II.1.(2) 1 Pedagógusok nevelő munkáját közvetlenül segítők száma (8 hónap)</t>
  </si>
  <si>
    <t>II.1.(2) 2 Pedagógusok nevelő munkáját közvetlenül segítők száma (4 hónap)</t>
  </si>
  <si>
    <t>II.1. Pedagógusok, és az e pedagógusok nevelő munkáját közvetlenül segítők bértámogatása</t>
  </si>
  <si>
    <t>II.2.(1) 1 Óvoda napi nyitvatartási ideje eléri a 8 órát (8 hónap)</t>
  </si>
  <si>
    <t>II.2.(1) 2 Óvoda napi nyitvatartási ideje eléri a 8 órát (4 hónap)</t>
  </si>
  <si>
    <t>II.2. Óvodaműködtetési támogatás</t>
  </si>
  <si>
    <t>II.3. Társulás által fenntartott óvodákba bejáró gyermekek utaztatásának támogatása</t>
  </si>
  <si>
    <t>II.4.a (1) Alapfokó végzettségű ped.II. kategóriába sorolt óvódaped.kieg.támogatása</t>
  </si>
  <si>
    <t>II.4.a (2) Alapfokó végzettségű mesterped. kategóriába sorolt óvódaped.kieg.támogatása</t>
  </si>
  <si>
    <t>II.4. Kieg. Tám. a ped. és ped.szakképzettséggel rendelkező segítők minősítéséből adódó többletkiadásokhoz</t>
  </si>
  <si>
    <t>III.4.b Intézmény-üzemeltetési támogatás</t>
  </si>
  <si>
    <t>III.4. A települési önk-ok által biztos.egyes szoc.szak.ellátások, gyermekek átmeneti gondozásával kapcs.fel.tám</t>
  </si>
  <si>
    <t>III.5.aa) A finanszírozás szempontjából elsimert dolgozók bértámogatása</t>
  </si>
  <si>
    <t>III.5.ab) Gyermekétkeztetés üzemeltetési  támogatása</t>
  </si>
  <si>
    <t>III.5.b) A rászoruló gyermekek szünidei étkeztetésének támogatása</t>
  </si>
  <si>
    <t>III.5. Gyermekétkeztetés támogatása</t>
  </si>
  <si>
    <t>III.6. Bölcsőde, mini bölcsőde támogatása</t>
  </si>
  <si>
    <t>III. A települési önkormányzatok szociális, gyermekjóléti és gyermekétkeztetési feladatainak támogatása</t>
  </si>
  <si>
    <t>IV.1.d Települési önkormányzatok nyilvános könyvtári és közművelődési feladatainak támogatása</t>
  </si>
  <si>
    <t>IV.1.e Települési önkormányzatok muzeális intézményi feladatainak támogatása</t>
  </si>
  <si>
    <t>IV.1 Könyvtári, közművelődési és múzeumi feladatok támogatása összesen</t>
  </si>
  <si>
    <t>Iparűzési és idegenforgalmi adó</t>
  </si>
  <si>
    <t>Intézményi működési bevételek - Önkormányzat</t>
  </si>
  <si>
    <t>HD bevétel</t>
  </si>
  <si>
    <t>HD miatti ÁFA visszatérülés</t>
  </si>
  <si>
    <t>Kölcsön visszatérülés</t>
  </si>
  <si>
    <t>Felhalmozási hitel</t>
  </si>
  <si>
    <t>Működési hitel</t>
  </si>
  <si>
    <t>2. Bursa ösztöndíj</t>
  </si>
  <si>
    <t>3. Őrségi vizrend</t>
  </si>
  <si>
    <t>B813. Maradvány</t>
  </si>
  <si>
    <t>K5. Önk-i tulajdonú társaságoknak kölcsön</t>
  </si>
  <si>
    <t>Önkormányzat</t>
  </si>
  <si>
    <t>Körmendi Kulturális Központ, Múzeum és Könyvtár</t>
  </si>
  <si>
    <t>Önkormányzat mindösszesen</t>
  </si>
  <si>
    <t>Beruházás</t>
  </si>
  <si>
    <t>Bruttó érték</t>
  </si>
  <si>
    <t>Nettó érték</t>
  </si>
  <si>
    <t>ÁFA</t>
  </si>
  <si>
    <t>Felújítás</t>
  </si>
  <si>
    <t>összesen</t>
  </si>
  <si>
    <t xml:space="preserve">Felhalmozásra átadott </t>
  </si>
  <si>
    <t>Bérlőkijelölési jog megváltás visszafizetés</t>
  </si>
  <si>
    <t>Futball Klub - TAO támogatáshoz önrész biztosítása</t>
  </si>
  <si>
    <t>feladattal terhelt tartalék HD</t>
  </si>
  <si>
    <t>felhalmozási tartalék új pályázatokhoz</t>
  </si>
  <si>
    <t>Társasházaknak felújítási alapba VG</t>
  </si>
  <si>
    <t>B4.   Működési bevételek HD ÁFA bevétel</t>
  </si>
  <si>
    <t xml:space="preserve">B4.   Működési bevételek </t>
  </si>
  <si>
    <t>B3.   Közhatalmi bevételek</t>
  </si>
  <si>
    <t>K508. Önkormányzati tulajdonú társaságoknak kölcsön</t>
  </si>
  <si>
    <t>K502. Elvonások, befizetések</t>
  </si>
  <si>
    <t>Intézményi működési bevételek - Kulturális Központ, Múzeum és Könyvtár</t>
  </si>
  <si>
    <t>Intézményi működési bevételek - Körmend Város Gondnoksága</t>
  </si>
  <si>
    <t>Intézményi működési bevételek - Körmendi Közös Önkormányzati Hivatal</t>
  </si>
  <si>
    <t>Bérlakás törlesztés</t>
  </si>
  <si>
    <t>Közművesítési hozzájárulás</t>
  </si>
  <si>
    <t>Rádió 8 Körmend Kft</t>
  </si>
  <si>
    <t>1. Sport, kultúra, szociális</t>
  </si>
  <si>
    <t>4.Áthuzódó feladatokra + bankköltség</t>
  </si>
  <si>
    <t>Foglalkoztatott személyi juttatásai</t>
  </si>
  <si>
    <t>K11</t>
  </si>
  <si>
    <t>Külső személyi juttatások</t>
  </si>
  <si>
    <t>K12</t>
  </si>
  <si>
    <t>Kosárlabda klub sportcsarnok, uszoda használat</t>
  </si>
  <si>
    <t>BBÁ táncegyüttes terembérlet</t>
  </si>
  <si>
    <t>Vk. Nyugdíjas Klub  terembérlet</t>
  </si>
  <si>
    <t>KASZT terembérlet</t>
  </si>
  <si>
    <t>Vöröskereszt terembérlet</t>
  </si>
  <si>
    <t>Felhalmozási egyéb bevételek</t>
  </si>
  <si>
    <t>Dinamica Kick Boksz Sport Egyesület terembérlet</t>
  </si>
  <si>
    <t xml:space="preserve">Körmendi Senior Néptáncegyüttes </t>
  </si>
  <si>
    <t>Darts Klub</t>
  </si>
  <si>
    <t>3F- K Fotóklub</t>
  </si>
  <si>
    <t>Ispotály Kör terembérlet</t>
  </si>
  <si>
    <t>Fészek Kör terembérlet</t>
  </si>
  <si>
    <t>Szövő szakkör</t>
  </si>
  <si>
    <t>Díszítőművész kör</t>
  </si>
  <si>
    <t>Hölgyek népfőiskolája</t>
  </si>
  <si>
    <t>Foltosok klubja</t>
  </si>
  <si>
    <t>III.2.a Család- és gyermekjóléti szolgálat</t>
  </si>
  <si>
    <t>III.2.b Család- és gyermekjóléti központ</t>
  </si>
  <si>
    <t>III.2.c (1) Szociális étkeztetés</t>
  </si>
  <si>
    <t>III.2. db (2)  Házi segítségnyújtás</t>
  </si>
  <si>
    <t>III.2.f (1) Időskorúak nappali intézményi ellátása</t>
  </si>
  <si>
    <t>III.2.g (2) fogyatékos személyek nappali intézményi ellátása</t>
  </si>
  <si>
    <t>III.2.g (4) foglalkoztatási támogatásban részesülő fogyatékos nappali intézményben ellátottak száma</t>
  </si>
  <si>
    <t>III.2.g Fogyatékos személyek ellátása</t>
  </si>
  <si>
    <t>III.2.h (6) szenvedélybetegek nappali intézményi ellátása</t>
  </si>
  <si>
    <t>III.2.h (8) foglalkoztatási támogatásban részesülő, nappali intézményben ellátott szenvedélybetegek száma</t>
  </si>
  <si>
    <t>III.2.h Szenvedélybetegek ellátása</t>
  </si>
  <si>
    <t>III.2.1 (1)  Támogató szolgáltatás - alaptámogatás</t>
  </si>
  <si>
    <t>III.2.1 (2) Támogató szolgáltatás - teljesítménytámogatás</t>
  </si>
  <si>
    <t>III.2.l Támogató szolgáltatás</t>
  </si>
  <si>
    <t>III.2. n Óvodai és iskolai szociális segítő tevékenység támogatása</t>
  </si>
  <si>
    <t>III.3.a (1) A finanszírozás szempontjából elsimert szakami dolgozók bértámogatása</t>
  </si>
  <si>
    <t>III.3.a (2) A finanszírozás szempontjából elsimert szakami dolgozók bértámogatása</t>
  </si>
  <si>
    <t xml:space="preserve">III.3.b Bölcsődei üzemeltetési támogatás </t>
  </si>
  <si>
    <t>III.4.a  Finanszírozás szempontjából elismert szakmai dolgozók bértámogatása</t>
  </si>
  <si>
    <t>2020. évi 
eredeti előirányzat</t>
  </si>
  <si>
    <t>"10. melléklet .../2020.(...) önkormányzati  rendelethez
adatok Ft-ban</t>
  </si>
  <si>
    <t xml:space="preserve">2020. évi 
eredeti előirányzat </t>
  </si>
  <si>
    <t>"11. melléklet .../2020.(...) önkormányzati rendelethez</t>
  </si>
  <si>
    <t>adatok Ft-ban</t>
  </si>
  <si>
    <t>Bartók kosárpálya és járda építése</t>
  </si>
  <si>
    <t>Arany János u. folyóka építés</t>
  </si>
  <si>
    <t>Mátyás király u. járdaszakasz kerékpárúttá minősítés</t>
  </si>
  <si>
    <t>Temető kerítés építése</t>
  </si>
  <si>
    <t>MKKSZ száraz szállás és műszaki ellenőrzése</t>
  </si>
  <si>
    <t>Szabadságtér öntözőrendszer kiépítése</t>
  </si>
  <si>
    <t>Bartók B. játszótér két kamera</t>
  </si>
  <si>
    <t>Buszmegálló létesítése (Tesco, Akác utca)</t>
  </si>
  <si>
    <t>TOP Piac</t>
  </si>
  <si>
    <t>TOP Turisztika</t>
  </si>
  <si>
    <t>Básty utca BM pályázat, körforgalom kivitelezés</t>
  </si>
  <si>
    <t>Tervezés: csapadékvíz elvezetése, járdák</t>
  </si>
  <si>
    <t>Piac alatti közműtervezés</t>
  </si>
  <si>
    <t>Rábán aluli mezei utak</t>
  </si>
  <si>
    <t>Tervezés Hunyadi + mozi</t>
  </si>
  <si>
    <t>Gondozóház lift tervezés</t>
  </si>
  <si>
    <t>Temető bővítés koncepció</t>
  </si>
  <si>
    <t>Közvilágítás rekonstrukció és műszaki ellenőrzése</t>
  </si>
  <si>
    <t>Intézményi beruházások és tárgyi eszközök</t>
  </si>
  <si>
    <t xml:space="preserve">Intézményi felújítások </t>
  </si>
  <si>
    <t>Kézilabda csarnok tervezés</t>
  </si>
  <si>
    <t>Szabdságtér - tetőfelújítás önrész</t>
  </si>
  <si>
    <t>Köztéri szemetesek</t>
  </si>
  <si>
    <t>Turisztika visszafizetés</t>
  </si>
  <si>
    <t>2020. évi</t>
  </si>
  <si>
    <t xml:space="preserve">2021. évi </t>
  </si>
  <si>
    <t>2022. évi</t>
  </si>
  <si>
    <t>2023. évi</t>
  </si>
  <si>
    <t>tervezett</t>
  </si>
  <si>
    <t>Tuljdonosi bevételek</t>
  </si>
  <si>
    <t>Ingatlanok, egyéb eszköz és immateriális javak értékesítés bevétele</t>
  </si>
  <si>
    <t>Bírság, pótlék és díjbevétel</t>
  </si>
  <si>
    <t>Ebből:</t>
  </si>
  <si>
    <t>Hiteltörlesztés összesen:</t>
  </si>
  <si>
    <t>Kamatfizetés összesen:</t>
  </si>
  <si>
    <t>Fizetési kötelezettségek összesen:</t>
  </si>
  <si>
    <t>Adósságot keletkeztető ügyletek felső határa:</t>
  </si>
  <si>
    <t>Működési célú átvett pénzeszköz alapítványoktól, vállalkozásoktól</t>
  </si>
  <si>
    <t>Tb alapoktól átvett pénzeszközök</t>
  </si>
  <si>
    <t>NKA átvett pénz - projekt rész</t>
  </si>
  <si>
    <t>Kubinyi projekt eszközök vásárlása</t>
  </si>
  <si>
    <t>Deák F. utca folyókák</t>
  </si>
  <si>
    <t>Energetika KKK</t>
  </si>
  <si>
    <t>Energetika Olcsai</t>
  </si>
  <si>
    <t>6. Védőnői feladatokra</t>
  </si>
  <si>
    <t xml:space="preserve">7. Társulási tagdíj </t>
  </si>
  <si>
    <t>8. Szociális foglalkoztatásra</t>
  </si>
  <si>
    <t>Szociális főigazgatóság - szociális foglalkoztatás</t>
  </si>
  <si>
    <t>Mindösszesen működési bevételek</t>
  </si>
  <si>
    <t>Felhalmozási célú átvett pénzeszközök kölcsön visszat.</t>
  </si>
  <si>
    <t>Mindösszesen felhalmozási bevételek</t>
  </si>
  <si>
    <t>Körmend Város Önkormányzata 2020. évi tervezett pénzbeli ellátásai</t>
  </si>
  <si>
    <t>Támogatás megelőlegezés</t>
  </si>
  <si>
    <t>Körmend Város Önkormányzata intézményei 
2020. évi tervezett működési és felhalmozási célú finanszírozása</t>
  </si>
  <si>
    <t xml:space="preserve">B16.     Társadalombiztosítási Alapoktól átvett </t>
  </si>
  <si>
    <t>B74.   Felhalmozási célú átvett pénzeszköz-kölcsön visszatérülés</t>
  </si>
  <si>
    <t xml:space="preserve">K513. Tartalék - szabad </t>
  </si>
  <si>
    <t>K513. Tartalék -  felhasználási kötelezettséggel terhelt - OEP</t>
  </si>
  <si>
    <t>K506.     Egyéb működési célú támogatások Áh-n belülre</t>
  </si>
  <si>
    <t>K507.    Egyéb működési célú támogatások Áh-n kívülre</t>
  </si>
  <si>
    <t>B6.   Működési célú átvett pénzeszközök</t>
  </si>
  <si>
    <t>4. Futballklub</t>
  </si>
  <si>
    <t>5. Volánbusz Zrt.</t>
  </si>
  <si>
    <t>B813 Külső felhalmozási célú finanszírozási művelet - aláírt</t>
  </si>
  <si>
    <t>B813 Külső felhalmozási célú finanszírozási művelet- tervezett</t>
  </si>
  <si>
    <t>Vállalkozásnak adott támogatás</t>
  </si>
  <si>
    <t xml:space="preserve">Pénzkészlet 2020.01.01. </t>
  </si>
  <si>
    <t xml:space="preserve">Megnevezés </t>
  </si>
  <si>
    <t>január</t>
  </si>
  <si>
    <t>február</t>
  </si>
  <si>
    <t xml:space="preserve">március 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</si>
  <si>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</si>
  <si>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</si>
  <si>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</si>
  <si>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</si>
  <si>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</si>
  <si>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</si>
  <si>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</si>
  <si>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</si>
  <si>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</si>
  <si>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B1 Műk  tám ÁH-n belülről</t>
  </si>
  <si>
    <t>B3 Közhatalmi bevételek</t>
  </si>
  <si>
    <t>B4 Működési bevételek</t>
  </si>
  <si>
    <t>B6 Műk átvett  ÁH-n kívül</t>
  </si>
  <si>
    <t>Működési bevétel összesen</t>
  </si>
  <si>
    <t>B14 Támogatás megelőlegezés</t>
  </si>
  <si>
    <t>B81 Finszírozási művelet: folyószámlahitel</t>
  </si>
  <si>
    <t>Működési bevétel mindösszesen</t>
  </si>
  <si>
    <t>B2 Felhalmozási  támogatás ÁH-n belülről</t>
  </si>
  <si>
    <t>B5  Felhalmozási bevétel:vagyonértékesítés</t>
  </si>
  <si>
    <t>B7 Felhalm célú egyéb bevétel: viszatérülés</t>
  </si>
  <si>
    <t>Felhalmozási bevétel összesen</t>
  </si>
  <si>
    <t>B813 Külső felhalmozási célú finansz műv</t>
  </si>
  <si>
    <t>B813 Külső felhalmozási c. fin. Műv - 2020</t>
  </si>
  <si>
    <t>Felhalmozási bev. Mindössz</t>
  </si>
  <si>
    <t>március</t>
  </si>
  <si>
    <t>K1 Személyi juttatások</t>
  </si>
  <si>
    <t>K2 Munkaadókat terhelő járulékok és szoc.h.adó</t>
  </si>
  <si>
    <t>K3 Dologi egyéb</t>
  </si>
  <si>
    <t>K4 Ellátottak pénzbeli juttatásai</t>
  </si>
  <si>
    <t>K502 Elvonások, befizetések</t>
  </si>
  <si>
    <t>K5 Pénzesz átadás ÁH-n belülre</t>
  </si>
  <si>
    <t>K5 Pénzesz átadás ÁH-n kivülre</t>
  </si>
  <si>
    <t>K508 Önk. Tulajd. Társaságoknak kölcsön</t>
  </si>
  <si>
    <t>K911 Likvid hitel törlesztés</t>
  </si>
  <si>
    <t>K9 Finanszírozási kiad - központi támog. megelőleg</t>
  </si>
  <si>
    <t>Működési kiadás mindössz:</t>
  </si>
  <si>
    <t>K6-7 Felhalmozási kiadás</t>
  </si>
  <si>
    <t>K8 Felhalm. Pénze. Átadás</t>
  </si>
  <si>
    <t>K513 Felhalmozási tartalék</t>
  </si>
  <si>
    <t>Felhalmozási kiadás össz.</t>
  </si>
  <si>
    <t>KIADÁS MINDÖSSZESEN</t>
  </si>
  <si>
    <t>Egyenleg hó végén</t>
  </si>
  <si>
    <t>B4.   Működési bevételek HD ÁFA</t>
  </si>
  <si>
    <t>Körmend Idősekért Nonprofit Kft</t>
  </si>
  <si>
    <t>BÖK Nonprofit Kft</t>
  </si>
  <si>
    <t>Körmendi Médiacentrum Nonprofit Kft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</si>
</sst>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\ ##########"/>
  </numFmts>
  <fonts count="6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5"/>
      <color indexed="56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sz val="24"/>
      <color theme="1"/>
      <name val="Times New Roman"/>
      <family val="1"/>
      <charset val="238"/>
    </font>
    <font>
      <sz val="24"/>
      <color indexed="8"/>
      <name val="Times New Roman"/>
      <family val="1"/>
      <charset val="238"/>
    </font>
    <font>
      <sz val="36"/>
      <color indexed="8"/>
      <name val="Times New Roman"/>
      <family val="1"/>
      <charset val="238"/>
    </font>
    <font>
      <b/>
      <sz val="36"/>
      <color indexed="8"/>
      <name val="Times New Roman"/>
      <family val="1"/>
      <charset val="238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36"/>
      <color theme="1"/>
      <name val="Times New Roman"/>
      <family val="1"/>
      <charset val="238"/>
    </font>
    <font>
      <sz val="36"/>
      <name val="Times New Roman"/>
      <family val="1"/>
      <charset val="238"/>
    </font>
    <font>
      <b/>
      <sz val="36"/>
      <name val="Times New Roman"/>
      <family val="1"/>
      <charset val="238"/>
    </font>
    <font>
      <sz val="20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43" fontId="3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7" fillId="0" borderId="0"/>
    <xf numFmtId="0" fontId="2" fillId="0" borderId="0"/>
    <xf numFmtId="0" fontId="3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4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</cellStyleXfs>
  <cellXfs count="323">
    <xf numFmtId="0" fontId="0" fillId="0" borderId="0" xfId="0"/>
    <xf numFmtId="0" fontId="0" fillId="0" borderId="0" xfId="0" applyFont="1"/>
    <xf numFmtId="0" fontId="26" fillId="0" borderId="0" xfId="0" applyFont="1"/>
    <xf numFmtId="0" fontId="30" fillId="0" borderId="10" xfId="240" applyFont="1" applyFill="1" applyBorder="1"/>
    <xf numFmtId="0" fontId="31" fillId="0" borderId="10" xfId="240" applyFont="1" applyFill="1" applyBorder="1" applyAlignment="1">
      <alignment horizontal="center" vertical="center" wrapText="1"/>
    </xf>
    <xf numFmtId="0" fontId="32" fillId="0" borderId="0" xfId="0" applyFont="1" applyFill="1"/>
    <xf numFmtId="0" fontId="30" fillId="0" borderId="10" xfId="240" applyFont="1" applyFill="1" applyBorder="1" applyAlignment="1">
      <alignment horizontal="center" wrapText="1"/>
    </xf>
    <xf numFmtId="0" fontId="23" fillId="24" borderId="10" xfId="240" applyFont="1" applyFill="1" applyBorder="1" applyAlignment="1">
      <alignment vertical="center" wrapText="1"/>
    </xf>
    <xf numFmtId="0" fontId="29" fillId="0" borderId="10" xfId="240" applyFont="1" applyBorder="1" applyAlignment="1">
      <alignment horizontal="center" wrapText="1"/>
    </xf>
    <xf numFmtId="3" fontId="38" fillId="0" borderId="10" xfId="0" applyNumberFormat="1" applyFont="1" applyBorder="1"/>
    <xf numFmtId="0" fontId="0" fillId="0" borderId="0" xfId="0" applyFont="1" applyFill="1"/>
    <xf numFmtId="3" fontId="0" fillId="0" borderId="0" xfId="0" applyNumberFormat="1" applyFont="1" applyFill="1"/>
    <xf numFmtId="0" fontId="25" fillId="0" borderId="0" xfId="240" applyFont="1" applyBorder="1" applyAlignment="1">
      <alignment wrapText="1"/>
    </xf>
    <xf numFmtId="3" fontId="25" fillId="0" borderId="0" xfId="240" applyNumberFormat="1" applyFont="1" applyBorder="1"/>
    <xf numFmtId="0" fontId="39" fillId="0" borderId="0" xfId="0" applyFont="1" applyBorder="1"/>
    <xf numFmtId="0" fontId="39" fillId="0" borderId="10" xfId="0" applyFont="1" applyBorder="1"/>
    <xf numFmtId="0" fontId="23" fillId="0" borderId="0" xfId="240" applyFont="1" applyFill="1" applyBorder="1" applyAlignment="1">
      <alignment vertical="center"/>
    </xf>
    <xf numFmtId="3" fontId="25" fillId="0" borderId="0" xfId="0" applyNumberFormat="1" applyFont="1" applyBorder="1" applyAlignment="1"/>
    <xf numFmtId="0" fontId="20" fillId="0" borderId="10" xfId="240" applyFont="1" applyBorder="1" applyAlignment="1">
      <alignment horizontal="center" vertical="center" wrapText="1"/>
    </xf>
    <xf numFmtId="0" fontId="25" fillId="0" borderId="10" xfId="240" applyFont="1" applyFill="1" applyBorder="1" applyAlignment="1">
      <alignment horizontal="left" vertical="center"/>
    </xf>
    <xf numFmtId="0" fontId="33" fillId="0" borderId="0" xfId="240" applyFont="1" applyFill="1" applyBorder="1" applyAlignment="1">
      <alignment horizontal="left" vertical="center" wrapText="1"/>
    </xf>
    <xf numFmtId="0" fontId="25" fillId="0" borderId="0" xfId="240" applyFont="1" applyBorder="1"/>
    <xf numFmtId="0" fontId="23" fillId="0" borderId="0" xfId="240" applyFont="1" applyFill="1" applyBorder="1" applyAlignment="1">
      <alignment horizontal="left" vertical="center" wrapText="1"/>
    </xf>
    <xf numFmtId="0" fontId="23" fillId="0" borderId="0" xfId="240" applyFont="1" applyFill="1" applyBorder="1" applyAlignment="1">
      <alignment horizontal="center" vertical="center"/>
    </xf>
    <xf numFmtId="0" fontId="23" fillId="0" borderId="0" xfId="240" applyFont="1" applyFill="1" applyBorder="1" applyAlignment="1">
      <alignment horizontal="center" vertical="center" wrapText="1"/>
    </xf>
    <xf numFmtId="0" fontId="23" fillId="0" borderId="0" xfId="240" applyFont="1" applyBorder="1" applyAlignment="1">
      <alignment wrapText="1"/>
    </xf>
    <xf numFmtId="0" fontId="23" fillId="0" borderId="0" xfId="240" applyFont="1" applyBorder="1" applyAlignment="1">
      <alignment horizontal="center" vertical="center"/>
    </xf>
    <xf numFmtId="3" fontId="25" fillId="0" borderId="0" xfId="240" applyNumberFormat="1" applyFont="1" applyFill="1" applyBorder="1" applyAlignment="1">
      <alignment horizontal="right" vertical="center" wrapText="1"/>
    </xf>
    <xf numFmtId="3" fontId="25" fillId="0" borderId="0" xfId="240" applyNumberFormat="1" applyFont="1" applyBorder="1" applyAlignment="1">
      <alignment horizontal="right"/>
    </xf>
    <xf numFmtId="3" fontId="23" fillId="0" borderId="0" xfId="240" applyNumberFormat="1" applyFont="1" applyFill="1" applyBorder="1" applyAlignment="1">
      <alignment horizontal="right" vertical="center" wrapText="1"/>
    </xf>
    <xf numFmtId="0" fontId="25" fillId="0" borderId="0" xfId="0" applyFont="1" applyBorder="1"/>
    <xf numFmtId="0" fontId="23" fillId="0" borderId="0" xfId="0" applyFont="1" applyBorder="1"/>
    <xf numFmtId="0" fontId="23" fillId="0" borderId="10" xfId="240" applyFont="1" applyFill="1" applyBorder="1" applyAlignment="1">
      <alignment horizontal="left" vertical="center" wrapText="1"/>
    </xf>
    <xf numFmtId="3" fontId="25" fillId="0" borderId="10" xfId="0" applyNumberFormat="1" applyFont="1" applyFill="1" applyBorder="1"/>
    <xf numFmtId="3" fontId="25" fillId="0" borderId="10" xfId="240" applyNumberFormat="1" applyFont="1" applyFill="1" applyBorder="1"/>
    <xf numFmtId="0" fontId="40" fillId="0" borderId="10" xfId="0" applyFont="1" applyBorder="1"/>
    <xf numFmtId="0" fontId="21" fillId="0" borderId="0" xfId="240" applyFont="1" applyAlignment="1">
      <alignment horizontal="center"/>
    </xf>
    <xf numFmtId="0" fontId="34" fillId="0" borderId="0" xfId="240" applyFont="1" applyFill="1" applyBorder="1" applyAlignment="1">
      <alignment horizontal="center" vertical="center" wrapText="1"/>
    </xf>
    <xf numFmtId="0" fontId="21" fillId="0" borderId="0" xfId="240" applyFont="1" applyAlignment="1">
      <alignment horizontal="center" wrapText="1"/>
    </xf>
    <xf numFmtId="0" fontId="21" fillId="0" borderId="0" xfId="240" applyFont="1"/>
    <xf numFmtId="0" fontId="25" fillId="0" borderId="10" xfId="240" applyFont="1" applyFill="1" applyBorder="1" applyAlignment="1">
      <alignment vertical="center"/>
    </xf>
    <xf numFmtId="0" fontId="25" fillId="0" borderId="10" xfId="240" applyFont="1" applyFill="1" applyBorder="1" applyAlignment="1">
      <alignment horizontal="left" vertical="center" wrapText="1"/>
    </xf>
    <xf numFmtId="0" fontId="40" fillId="0" borderId="0" xfId="0" applyFont="1"/>
    <xf numFmtId="0" fontId="33" fillId="0" borderId="10" xfId="240" applyFont="1" applyFill="1" applyBorder="1" applyAlignment="1">
      <alignment horizontal="left" vertical="center" wrapText="1"/>
    </xf>
    <xf numFmtId="0" fontId="25" fillId="0" borderId="10" xfId="240" applyFont="1" applyFill="1" applyBorder="1" applyAlignment="1">
      <alignment vertical="center" wrapText="1"/>
    </xf>
    <xf numFmtId="0" fontId="23" fillId="0" borderId="10" xfId="240" applyFont="1" applyFill="1" applyBorder="1" applyAlignment="1">
      <alignment vertical="center" wrapText="1"/>
    </xf>
    <xf numFmtId="0" fontId="23" fillId="0" borderId="10" xfId="240" applyFont="1" applyFill="1" applyBorder="1" applyAlignment="1">
      <alignment vertical="center"/>
    </xf>
    <xf numFmtId="3" fontId="23" fillId="0" borderId="10" xfId="240" applyNumberFormat="1" applyFont="1" applyFill="1" applyBorder="1"/>
    <xf numFmtId="0" fontId="25" fillId="0" borderId="10" xfId="240" applyFont="1" applyFill="1" applyBorder="1"/>
    <xf numFmtId="0" fontId="23" fillId="0" borderId="10" xfId="240" applyFont="1" applyFill="1" applyBorder="1" applyAlignment="1">
      <alignment horizontal="left" vertical="center"/>
    </xf>
    <xf numFmtId="0" fontId="23" fillId="0" borderId="10" xfId="240" applyFont="1" applyFill="1" applyBorder="1"/>
    <xf numFmtId="0" fontId="35" fillId="0" borderId="0" xfId="0" applyFont="1" applyFill="1"/>
    <xf numFmtId="0" fontId="21" fillId="0" borderId="0" xfId="240" applyFont="1" applyBorder="1" applyAlignment="1">
      <alignment horizontal="right"/>
    </xf>
    <xf numFmtId="0" fontId="20" fillId="0" borderId="10" xfId="240" applyFont="1" applyFill="1" applyBorder="1" applyAlignment="1">
      <alignment horizontal="center" vertical="center" wrapText="1"/>
    </xf>
    <xf numFmtId="0" fontId="20" fillId="0" borderId="10" xfId="240" applyFont="1" applyBorder="1" applyAlignment="1">
      <alignment horizontal="center" wrapText="1"/>
    </xf>
    <xf numFmtId="0" fontId="21" fillId="0" borderId="10" xfId="240" applyFont="1" applyFill="1" applyBorder="1" applyAlignment="1">
      <alignment horizontal="left" vertical="center"/>
    </xf>
    <xf numFmtId="3" fontId="21" fillId="0" borderId="10" xfId="240" applyNumberFormat="1" applyFont="1" applyBorder="1"/>
    <xf numFmtId="3" fontId="20" fillId="24" borderId="10" xfId="240" applyNumberFormat="1" applyFont="1" applyFill="1" applyBorder="1"/>
    <xf numFmtId="0" fontId="40" fillId="0" borderId="0" xfId="0" applyFont="1" applyFill="1"/>
    <xf numFmtId="3" fontId="0" fillId="0" borderId="0" xfId="0" applyNumberFormat="1" applyFill="1" applyBorder="1"/>
    <xf numFmtId="3" fontId="26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3" fontId="25" fillId="0" borderId="0" xfId="238" applyNumberFormat="1" applyFont="1" applyFill="1" applyBorder="1"/>
    <xf numFmtId="0" fontId="29" fillId="0" borderId="10" xfId="240" applyFont="1" applyBorder="1" applyAlignment="1">
      <alignment horizontal="center" vertical="center" wrapText="1"/>
    </xf>
    <xf numFmtId="0" fontId="29" fillId="0" borderId="10" xfId="240" applyFont="1" applyFill="1" applyBorder="1" applyAlignment="1">
      <alignment horizontal="center" vertical="center" wrapText="1"/>
    </xf>
    <xf numFmtId="0" fontId="29" fillId="0" borderId="10" xfId="240" applyFont="1" applyBorder="1" applyAlignment="1">
      <alignment horizontal="center" vertical="center"/>
    </xf>
    <xf numFmtId="0" fontId="20" fillId="0" borderId="10" xfId="240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/>
    <xf numFmtId="0" fontId="20" fillId="0" borderId="14" xfId="0" applyFont="1" applyBorder="1"/>
    <xf numFmtId="0" fontId="21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0" xfId="0" applyFont="1"/>
    <xf numFmtId="0" fontId="21" fillId="0" borderId="0" xfId="0" applyFont="1" applyAlignment="1">
      <alignment horizontal="left" vertical="center"/>
    </xf>
    <xf numFmtId="0" fontId="44" fillId="0" borderId="10" xfId="0" applyFont="1" applyFill="1" applyBorder="1"/>
    <xf numFmtId="0" fontId="45" fillId="0" borderId="10" xfId="0" applyFont="1" applyFill="1" applyBorder="1"/>
    <xf numFmtId="3" fontId="45" fillId="0" borderId="10" xfId="0" applyNumberFormat="1" applyFont="1" applyFill="1" applyBorder="1"/>
    <xf numFmtId="0" fontId="47" fillId="0" borderId="0" xfId="0" applyFont="1" applyFill="1" applyBorder="1"/>
    <xf numFmtId="0" fontId="46" fillId="0" borderId="0" xfId="0" applyFont="1" applyFill="1" applyBorder="1"/>
    <xf numFmtId="0" fontId="46" fillId="0" borderId="0" xfId="0" applyFont="1" applyFill="1" applyBorder="1" applyAlignment="1">
      <alignment vertical="center"/>
    </xf>
    <xf numFmtId="3" fontId="49" fillId="0" borderId="10" xfId="0" applyNumberFormat="1" applyFont="1" applyBorder="1" applyAlignment="1">
      <alignment horizontal="right" vertical="center"/>
    </xf>
    <xf numFmtId="3" fontId="50" fillId="0" borderId="10" xfId="0" applyNumberFormat="1" applyFont="1" applyBorder="1" applyAlignment="1">
      <alignment horizontal="right" vertical="center"/>
    </xf>
    <xf numFmtId="0" fontId="49" fillId="0" borderId="10" xfId="241" applyFont="1" applyBorder="1" applyAlignment="1">
      <alignment horizontal="center" vertical="center" wrapText="1"/>
    </xf>
    <xf numFmtId="0" fontId="49" fillId="0" borderId="10" xfId="241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center" vertical="center"/>
    </xf>
    <xf numFmtId="0" fontId="49" fillId="0" borderId="10" xfId="0" applyFont="1" applyFill="1" applyBorder="1" applyAlignment="1">
      <alignment horizontal="left" vertical="center" wrapText="1"/>
    </xf>
    <xf numFmtId="0" fontId="49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left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wrapText="1"/>
    </xf>
    <xf numFmtId="164" fontId="49" fillId="0" borderId="10" xfId="241" applyNumberFormat="1" applyFont="1" applyFill="1" applyBorder="1" applyAlignment="1">
      <alignment horizontal="center" vertical="center"/>
    </xf>
    <xf numFmtId="3" fontId="49" fillId="0" borderId="10" xfId="241" applyNumberFormat="1" applyFont="1" applyFill="1" applyBorder="1" applyAlignment="1">
      <alignment horizontal="right"/>
    </xf>
    <xf numFmtId="0" fontId="49" fillId="0" borderId="10" xfId="241" applyFont="1" applyFill="1" applyBorder="1" applyAlignment="1">
      <alignment horizontal="left" vertical="center" wrapText="1"/>
    </xf>
    <xf numFmtId="3" fontId="50" fillId="0" borderId="10" xfId="241" applyNumberFormat="1" applyFont="1" applyFill="1" applyBorder="1" applyAlignment="1">
      <alignment horizontal="right"/>
    </xf>
    <xf numFmtId="164" fontId="50" fillId="0" borderId="10" xfId="241" applyNumberFormat="1" applyFont="1" applyFill="1" applyBorder="1" applyAlignment="1">
      <alignment horizontal="center" vertical="center"/>
    </xf>
    <xf numFmtId="0" fontId="54" fillId="0" borderId="10" xfId="241" applyFont="1" applyFill="1" applyBorder="1" applyAlignment="1">
      <alignment horizontal="left" vertical="center" wrapText="1"/>
    </xf>
    <xf numFmtId="0" fontId="50" fillId="0" borderId="10" xfId="241" applyFont="1" applyFill="1" applyBorder="1" applyAlignment="1">
      <alignment horizontal="left" vertical="center" wrapText="1"/>
    </xf>
    <xf numFmtId="0" fontId="50" fillId="0" borderId="10" xfId="241" applyFont="1" applyFill="1" applyBorder="1" applyAlignment="1">
      <alignment horizontal="center" vertical="center"/>
    </xf>
    <xf numFmtId="0" fontId="55" fillId="0" borderId="10" xfId="241" applyFont="1" applyFill="1" applyBorder="1" applyAlignment="1">
      <alignment horizontal="left" vertical="center" wrapText="1"/>
    </xf>
    <xf numFmtId="0" fontId="50" fillId="0" borderId="10" xfId="241" applyFont="1" applyFill="1" applyBorder="1" applyAlignment="1">
      <alignment horizontal="center" vertical="center" wrapText="1"/>
    </xf>
    <xf numFmtId="3" fontId="50" fillId="0" borderId="10" xfId="241" applyNumberFormat="1" applyFont="1" applyFill="1" applyBorder="1" applyAlignment="1">
      <alignment vertical="center"/>
    </xf>
    <xf numFmtId="3" fontId="50" fillId="0" borderId="10" xfId="241" applyNumberFormat="1" applyFont="1" applyFill="1" applyBorder="1" applyAlignment="1">
      <alignment horizontal="center" vertical="center"/>
    </xf>
    <xf numFmtId="0" fontId="44" fillId="0" borderId="0" xfId="0" applyFont="1" applyFill="1"/>
    <xf numFmtId="0" fontId="42" fillId="0" borderId="0" xfId="0" applyFont="1" applyFill="1"/>
    <xf numFmtId="3" fontId="44" fillId="0" borderId="10" xfId="0" applyNumberFormat="1" applyFont="1" applyFill="1" applyBorder="1"/>
    <xf numFmtId="3" fontId="42" fillId="0" borderId="0" xfId="0" applyNumberFormat="1" applyFont="1" applyFill="1"/>
    <xf numFmtId="3" fontId="45" fillId="0" borderId="22" xfId="0" applyNumberFormat="1" applyFont="1" applyFill="1" applyBorder="1"/>
    <xf numFmtId="3" fontId="45" fillId="0" borderId="0" xfId="0" applyNumberFormat="1" applyFont="1" applyFill="1"/>
    <xf numFmtId="0" fontId="0" fillId="0" borderId="0" xfId="0" applyFill="1" applyBorder="1"/>
    <xf numFmtId="0" fontId="26" fillId="0" borderId="0" xfId="0" applyFont="1" applyFill="1"/>
    <xf numFmtId="0" fontId="37" fillId="0" borderId="0" xfId="0" applyFont="1" applyFill="1"/>
    <xf numFmtId="3" fontId="37" fillId="0" borderId="0" xfId="0" applyNumberFormat="1" applyFont="1" applyFill="1"/>
    <xf numFmtId="3" fontId="40" fillId="0" borderId="0" xfId="0" applyNumberFormat="1" applyFont="1"/>
    <xf numFmtId="0" fontId="37" fillId="0" borderId="10" xfId="0" applyFont="1" applyFill="1" applyBorder="1"/>
    <xf numFmtId="0" fontId="20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wrapText="1"/>
    </xf>
    <xf numFmtId="2" fontId="44" fillId="0" borderId="24" xfId="0" applyNumberFormat="1" applyFont="1" applyFill="1" applyBorder="1" applyAlignment="1"/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3" fontId="38" fillId="0" borderId="10" xfId="0" applyNumberFormat="1" applyFont="1" applyBorder="1" applyAlignment="1">
      <alignment horizontal="center" vertical="center" wrapText="1"/>
    </xf>
    <xf numFmtId="3" fontId="39" fillId="0" borderId="10" xfId="0" applyNumberFormat="1" applyFont="1" applyFill="1" applyBorder="1"/>
    <xf numFmtId="0" fontId="39" fillId="25" borderId="10" xfId="0" applyFont="1" applyFill="1" applyBorder="1" applyAlignment="1">
      <alignment horizontal="left"/>
    </xf>
    <xf numFmtId="3" fontId="39" fillId="0" borderId="10" xfId="0" applyNumberFormat="1" applyFont="1" applyBorder="1"/>
    <xf numFmtId="0" fontId="25" fillId="25" borderId="10" xfId="0" applyFont="1" applyFill="1" applyBorder="1" applyAlignment="1">
      <alignment horizontal="left"/>
    </xf>
    <xf numFmtId="0" fontId="39" fillId="0" borderId="10" xfId="0" applyFont="1" applyFill="1" applyBorder="1" applyAlignment="1">
      <alignment horizontal="left" wrapText="1"/>
    </xf>
    <xf numFmtId="0" fontId="39" fillId="25" borderId="10" xfId="0" applyFont="1" applyFill="1" applyBorder="1" applyAlignment="1">
      <alignment vertical="center" wrapText="1"/>
    </xf>
    <xf numFmtId="0" fontId="39" fillId="25" borderId="10" xfId="0" applyFont="1" applyFill="1" applyBorder="1"/>
    <xf numFmtId="0" fontId="39" fillId="0" borderId="10" xfId="0" applyFont="1" applyFill="1" applyBorder="1"/>
    <xf numFmtId="0" fontId="38" fillId="25" borderId="10" xfId="0" applyFont="1" applyFill="1" applyBorder="1"/>
    <xf numFmtId="3" fontId="38" fillId="25" borderId="10" xfId="0" applyNumberFormat="1" applyFont="1" applyFill="1" applyBorder="1"/>
    <xf numFmtId="0" fontId="38" fillId="25" borderId="10" xfId="0" applyFont="1" applyFill="1" applyBorder="1" applyAlignment="1">
      <alignment horizontal="center" vertical="center"/>
    </xf>
    <xf numFmtId="0" fontId="25" fillId="25" borderId="10" xfId="0" applyFont="1" applyFill="1" applyBorder="1"/>
    <xf numFmtId="0" fontId="38" fillId="0" borderId="10" xfId="0" applyFont="1" applyFill="1" applyBorder="1"/>
    <xf numFmtId="0" fontId="38" fillId="0" borderId="10" xfId="0" applyFont="1" applyBorder="1"/>
    <xf numFmtId="3" fontId="38" fillId="0" borderId="10" xfId="0" applyNumberFormat="1" applyFont="1" applyFill="1" applyBorder="1"/>
    <xf numFmtId="0" fontId="37" fillId="0" borderId="0" xfId="0" applyFont="1"/>
    <xf numFmtId="0" fontId="38" fillId="0" borderId="10" xfId="0" applyFont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25" fillId="0" borderId="10" xfId="240" applyFont="1" applyFill="1" applyBorder="1" applyAlignment="1">
      <alignment horizontal="center" vertical="center"/>
    </xf>
    <xf numFmtId="0" fontId="21" fillId="0" borderId="10" xfId="240" applyFont="1" applyFill="1" applyBorder="1" applyAlignment="1">
      <alignment horizontal="center" vertical="center"/>
    </xf>
    <xf numFmtId="0" fontId="20" fillId="24" borderId="10" xfId="240" applyFont="1" applyFill="1" applyBorder="1" applyAlignment="1">
      <alignment horizontal="center" vertical="center"/>
    </xf>
    <xf numFmtId="3" fontId="37" fillId="0" borderId="10" xfId="0" applyNumberFormat="1" applyFont="1" applyFill="1" applyBorder="1"/>
    <xf numFmtId="0" fontId="37" fillId="0" borderId="10" xfId="0" applyFont="1" applyFill="1" applyBorder="1" applyAlignment="1">
      <alignment horizontal="center"/>
    </xf>
    <xf numFmtId="3" fontId="0" fillId="0" borderId="10" xfId="0" applyNumberFormat="1" applyFill="1" applyBorder="1"/>
    <xf numFmtId="3" fontId="0" fillId="0" borderId="16" xfId="0" applyNumberFormat="1" applyFill="1" applyBorder="1"/>
    <xf numFmtId="3" fontId="37" fillId="0" borderId="14" xfId="0" applyNumberFormat="1" applyFont="1" applyFill="1" applyBorder="1"/>
    <xf numFmtId="3" fontId="37" fillId="0" borderId="30" xfId="0" applyNumberFormat="1" applyFont="1" applyFill="1" applyBorder="1"/>
    <xf numFmtId="3" fontId="60" fillId="0" borderId="0" xfId="0" applyNumberFormat="1" applyFont="1" applyFill="1"/>
    <xf numFmtId="0" fontId="60" fillId="0" borderId="0" xfId="0" applyFont="1" applyFill="1"/>
    <xf numFmtId="3" fontId="61" fillId="0" borderId="10" xfId="0" applyNumberFormat="1" applyFont="1" applyFill="1" applyBorder="1"/>
    <xf numFmtId="3" fontId="60" fillId="0" borderId="10" xfId="0" applyNumberFormat="1" applyFont="1" applyFill="1" applyBorder="1"/>
    <xf numFmtId="3" fontId="61" fillId="0" borderId="14" xfId="0" applyNumberFormat="1" applyFont="1" applyFill="1" applyBorder="1"/>
    <xf numFmtId="3" fontId="60" fillId="0" borderId="14" xfId="0" applyNumberFormat="1" applyFont="1" applyFill="1" applyBorder="1"/>
    <xf numFmtId="3" fontId="61" fillId="0" borderId="27" xfId="0" applyNumberFormat="1" applyFont="1" applyFill="1" applyBorder="1"/>
    <xf numFmtId="3" fontId="60" fillId="0" borderId="16" xfId="0" applyNumberFormat="1" applyFont="1" applyFill="1" applyBorder="1"/>
    <xf numFmtId="2" fontId="21" fillId="0" borderId="0" xfId="241" applyNumberFormat="1" applyFont="1" applyFill="1" applyBorder="1" applyAlignment="1">
      <alignment horizontal="left" vertical="center" wrapText="1"/>
    </xf>
    <xf numFmtId="3" fontId="44" fillId="0" borderId="32" xfId="0" applyNumberFormat="1" applyFont="1" applyFill="1" applyBorder="1"/>
    <xf numFmtId="0" fontId="0" fillId="0" borderId="32" xfId="0" applyBorder="1"/>
    <xf numFmtId="0" fontId="0" fillId="0" borderId="32" xfId="0" applyFill="1" applyBorder="1"/>
    <xf numFmtId="0" fontId="62" fillId="0" borderId="32" xfId="0" applyFont="1" applyBorder="1"/>
    <xf numFmtId="3" fontId="0" fillId="0" borderId="32" xfId="0" applyNumberFormat="1" applyBorder="1"/>
    <xf numFmtId="3" fontId="0" fillId="0" borderId="32" xfId="0" applyNumberFormat="1" applyFill="1" applyBorder="1"/>
    <xf numFmtId="3" fontId="62" fillId="0" borderId="32" xfId="0" applyNumberFormat="1" applyFont="1" applyBorder="1"/>
    <xf numFmtId="0" fontId="60" fillId="0" borderId="0" xfId="0" applyFont="1" applyFill="1" applyAlignment="1">
      <alignment horizontal="right"/>
    </xf>
    <xf numFmtId="0" fontId="39" fillId="0" borderId="32" xfId="0" applyFont="1" applyBorder="1"/>
    <xf numFmtId="3" fontId="39" fillId="0" borderId="32" xfId="0" applyNumberFormat="1" applyFont="1" applyBorder="1"/>
    <xf numFmtId="3" fontId="39" fillId="0" borderId="32" xfId="0" applyNumberFormat="1" applyFont="1" applyFill="1" applyBorder="1"/>
    <xf numFmtId="0" fontId="39" fillId="25" borderId="32" xfId="0" applyFont="1" applyFill="1" applyBorder="1" applyAlignment="1">
      <alignment horizontal="left"/>
    </xf>
    <xf numFmtId="0" fontId="45" fillId="0" borderId="32" xfId="0" applyFont="1" applyFill="1" applyBorder="1"/>
    <xf numFmtId="0" fontId="44" fillId="0" borderId="32" xfId="0" applyFont="1" applyFill="1" applyBorder="1"/>
    <xf numFmtId="3" fontId="45" fillId="0" borderId="32" xfId="0" applyNumberFormat="1" applyFont="1" applyFill="1" applyBorder="1"/>
    <xf numFmtId="0" fontId="63" fillId="0" borderId="32" xfId="0" applyFont="1" applyBorder="1"/>
    <xf numFmtId="0" fontId="31" fillId="0" borderId="32" xfId="0" applyFont="1" applyBorder="1" applyAlignment="1">
      <alignment horizontal="center"/>
    </xf>
    <xf numFmtId="0" fontId="63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31" fillId="0" borderId="32" xfId="0" applyFont="1" applyBorder="1"/>
    <xf numFmtId="0" fontId="63" fillId="0" borderId="32" xfId="0" applyFont="1" applyBorder="1" applyAlignment="1"/>
    <xf numFmtId="0" fontId="0" fillId="0" borderId="32" xfId="0" applyBorder="1" applyAlignment="1"/>
    <xf numFmtId="3" fontId="63" fillId="0" borderId="32" xfId="0" applyNumberFormat="1" applyFont="1" applyBorder="1" applyAlignment="1"/>
    <xf numFmtId="0" fontId="63" fillId="0" borderId="32" xfId="0" applyFont="1" applyBorder="1" applyAlignment="1">
      <alignment wrapText="1"/>
    </xf>
    <xf numFmtId="3" fontId="31" fillId="0" borderId="32" xfId="0" applyNumberFormat="1" applyFont="1" applyBorder="1" applyAlignment="1"/>
    <xf numFmtId="0" fontId="20" fillId="0" borderId="32" xfId="0" applyFont="1" applyFill="1" applyBorder="1" applyAlignment="1">
      <alignment wrapText="1"/>
    </xf>
    <xf numFmtId="3" fontId="37" fillId="0" borderId="32" xfId="0" applyNumberFormat="1" applyFont="1" applyFill="1" applyBorder="1"/>
    <xf numFmtId="4" fontId="0" fillId="0" borderId="10" xfId="0" applyNumberFormat="1" applyFill="1" applyBorder="1"/>
    <xf numFmtId="0" fontId="23" fillId="0" borderId="32" xfId="238" applyFont="1" applyFill="1" applyBorder="1" applyAlignment="1">
      <alignment horizontal="center" vertical="center"/>
    </xf>
    <xf numFmtId="0" fontId="23" fillId="0" borderId="32" xfId="238" applyFont="1" applyFill="1" applyBorder="1" applyAlignment="1">
      <alignment horizontal="center" vertical="center" wrapText="1"/>
    </xf>
    <xf numFmtId="0" fontId="41" fillId="0" borderId="32" xfId="238" applyFont="1" applyFill="1" applyBorder="1" applyAlignment="1">
      <alignment horizontal="left" vertical="center"/>
    </xf>
    <xf numFmtId="3" fontId="41" fillId="0" borderId="32" xfId="238" applyNumberFormat="1" applyFont="1" applyFill="1" applyBorder="1" applyAlignment="1">
      <alignment horizontal="center" vertical="center"/>
    </xf>
    <xf numFmtId="0" fontId="41" fillId="0" borderId="32" xfId="238" applyFont="1" applyFill="1" applyBorder="1" applyAlignment="1">
      <alignment horizontal="center" vertical="center"/>
    </xf>
    <xf numFmtId="3" fontId="43" fillId="0" borderId="32" xfId="238" applyNumberFormat="1" applyFont="1" applyFill="1" applyBorder="1"/>
    <xf numFmtId="0" fontId="43" fillId="0" borderId="32" xfId="238" applyFont="1" applyFill="1" applyBorder="1"/>
    <xf numFmtId="0" fontId="41" fillId="0" borderId="32" xfId="238" applyFont="1" applyFill="1" applyBorder="1" applyAlignment="1">
      <alignment horizontal="left"/>
    </xf>
    <xf numFmtId="3" fontId="41" fillId="0" borderId="32" xfId="238" applyNumberFormat="1" applyFont="1" applyFill="1" applyBorder="1"/>
    <xf numFmtId="3" fontId="44" fillId="0" borderId="32" xfId="238" applyNumberFormat="1" applyFont="1" applyFill="1" applyBorder="1"/>
    <xf numFmtId="0" fontId="43" fillId="0" borderId="32" xfId="0" applyFont="1" applyFill="1" applyBorder="1"/>
    <xf numFmtId="0" fontId="41" fillId="0" borderId="32" xfId="238" applyFont="1" applyFill="1" applyBorder="1"/>
    <xf numFmtId="3" fontId="59" fillId="0" borderId="32" xfId="0" applyNumberFormat="1" applyFont="1" applyFill="1" applyBorder="1"/>
    <xf numFmtId="0" fontId="25" fillId="25" borderId="32" xfId="0" applyFont="1" applyFill="1" applyBorder="1"/>
    <xf numFmtId="0" fontId="45" fillId="0" borderId="33" xfId="0" applyFont="1" applyFill="1" applyBorder="1"/>
    <xf numFmtId="0" fontId="49" fillId="0" borderId="10" xfId="241" applyFont="1" applyFill="1" applyBorder="1" applyAlignment="1">
      <alignment horizontal="center" vertical="center"/>
    </xf>
    <xf numFmtId="0" fontId="48" fillId="0" borderId="0" xfId="0" applyFont="1" applyFill="1" applyBorder="1"/>
    <xf numFmtId="0" fontId="20" fillId="0" borderId="35" xfId="0" applyFont="1" applyFill="1" applyBorder="1" applyAlignment="1">
      <alignment wrapText="1"/>
    </xf>
    <xf numFmtId="3" fontId="37" fillId="0" borderId="35" xfId="0" applyNumberFormat="1" applyFont="1" applyFill="1" applyBorder="1"/>
    <xf numFmtId="3" fontId="44" fillId="0" borderId="33" xfId="0" applyNumberFormat="1" applyFont="1" applyFill="1" applyBorder="1"/>
    <xf numFmtId="0" fontId="45" fillId="0" borderId="10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3" fontId="44" fillId="0" borderId="35" xfId="0" applyNumberFormat="1" applyFont="1" applyFill="1" applyBorder="1"/>
    <xf numFmtId="0" fontId="0" fillId="0" borderId="10" xfId="0" applyFill="1" applyBorder="1"/>
    <xf numFmtId="4" fontId="37" fillId="0" borderId="10" xfId="0" applyNumberFormat="1" applyFont="1" applyFill="1" applyBorder="1" applyAlignment="1">
      <alignment horizontal="center"/>
    </xf>
    <xf numFmtId="4" fontId="61" fillId="0" borderId="10" xfId="0" applyNumberFormat="1" applyFont="1" applyFill="1" applyBorder="1"/>
    <xf numFmtId="4" fontId="60" fillId="0" borderId="10" xfId="0" applyNumberFormat="1" applyFont="1" applyFill="1" applyBorder="1"/>
    <xf numFmtId="0" fontId="37" fillId="0" borderId="14" xfId="0" applyFont="1" applyFill="1" applyBorder="1"/>
    <xf numFmtId="4" fontId="61" fillId="0" borderId="14" xfId="0" applyNumberFormat="1" applyFont="1" applyFill="1" applyBorder="1"/>
    <xf numFmtId="0" fontId="37" fillId="0" borderId="25" xfId="0" applyFont="1" applyFill="1" applyBorder="1"/>
    <xf numFmtId="3" fontId="61" fillId="0" borderId="26" xfId="0" applyNumberFormat="1" applyFont="1" applyFill="1" applyBorder="1"/>
    <xf numFmtId="4" fontId="61" fillId="0" borderId="26" xfId="0" applyNumberFormat="1" applyFont="1" applyFill="1" applyBorder="1"/>
    <xf numFmtId="0" fontId="0" fillId="0" borderId="16" xfId="0" applyFont="1" applyFill="1" applyBorder="1"/>
    <xf numFmtId="4" fontId="60" fillId="0" borderId="16" xfId="0" applyNumberFormat="1" applyFont="1" applyFill="1" applyBorder="1"/>
    <xf numFmtId="0" fontId="0" fillId="0" borderId="10" xfId="0" applyFont="1" applyFill="1" applyBorder="1"/>
    <xf numFmtId="3" fontId="60" fillId="0" borderId="26" xfId="0" applyNumberFormat="1" applyFont="1" applyFill="1" applyBorder="1"/>
    <xf numFmtId="4" fontId="60" fillId="0" borderId="26" xfId="0" applyNumberFormat="1" applyFont="1" applyFill="1" applyBorder="1"/>
    <xf numFmtId="0" fontId="37" fillId="0" borderId="16" xfId="0" applyFont="1" applyFill="1" applyBorder="1"/>
    <xf numFmtId="3" fontId="61" fillId="0" borderId="16" xfId="0" applyNumberFormat="1" applyFont="1" applyFill="1" applyBorder="1"/>
    <xf numFmtId="3" fontId="60" fillId="0" borderId="32" xfId="0" applyNumberFormat="1" applyFont="1" applyFill="1" applyBorder="1"/>
    <xf numFmtId="4" fontId="60" fillId="0" borderId="32" xfId="0" applyNumberFormat="1" applyFont="1" applyFill="1" applyBorder="1"/>
    <xf numFmtId="4" fontId="0" fillId="0" borderId="16" xfId="0" applyNumberFormat="1" applyFill="1" applyBorder="1"/>
    <xf numFmtId="4" fontId="37" fillId="0" borderId="14" xfId="0" applyNumberFormat="1" applyFont="1" applyFill="1" applyBorder="1"/>
    <xf numFmtId="0" fontId="37" fillId="0" borderId="28" xfId="0" applyFont="1" applyFill="1" applyBorder="1"/>
    <xf numFmtId="3" fontId="37" fillId="0" borderId="29" xfId="0" applyNumberFormat="1" applyFont="1" applyFill="1" applyBorder="1"/>
    <xf numFmtId="4" fontId="37" fillId="0" borderId="29" xfId="0" applyNumberFormat="1" applyFont="1" applyFill="1" applyBorder="1"/>
    <xf numFmtId="0" fontId="37" fillId="0" borderId="32" xfId="0" applyFont="1" applyFill="1" applyBorder="1"/>
    <xf numFmtId="4" fontId="0" fillId="0" borderId="32" xfId="0" applyNumberFormat="1" applyFill="1" applyBorder="1"/>
    <xf numFmtId="0" fontId="37" fillId="0" borderId="34" xfId="0" applyFont="1" applyFill="1" applyBorder="1"/>
    <xf numFmtId="3" fontId="0" fillId="0" borderId="34" xfId="0" applyNumberFormat="1" applyFill="1" applyBorder="1"/>
    <xf numFmtId="4" fontId="0" fillId="0" borderId="34" xfId="0" applyNumberFormat="1" applyFill="1" applyBorder="1"/>
    <xf numFmtId="3" fontId="37" fillId="0" borderId="34" xfId="0" applyNumberFormat="1" applyFont="1" applyFill="1" applyBorder="1"/>
    <xf numFmtId="0" fontId="20" fillId="0" borderId="10" xfId="0" applyFont="1" applyFill="1" applyBorder="1"/>
    <xf numFmtId="4" fontId="37" fillId="0" borderId="10" xfId="0" applyNumberFormat="1" applyFont="1" applyFill="1" applyBorder="1"/>
    <xf numFmtId="0" fontId="21" fillId="0" borderId="10" xfId="0" applyFont="1" applyFill="1" applyBorder="1"/>
    <xf numFmtId="0" fontId="21" fillId="0" borderId="32" xfId="0" applyFont="1" applyFill="1" applyBorder="1"/>
    <xf numFmtId="0" fontId="21" fillId="0" borderId="35" xfId="0" applyFont="1" applyFill="1" applyBorder="1"/>
    <xf numFmtId="4" fontId="0" fillId="0" borderId="35" xfId="0" applyNumberFormat="1" applyFill="1" applyBorder="1"/>
    <xf numFmtId="3" fontId="0" fillId="0" borderId="35" xfId="0" applyNumberFormat="1" applyFill="1" applyBorder="1"/>
    <xf numFmtId="0" fontId="20" fillId="0" borderId="35" xfId="0" applyFont="1" applyFill="1" applyBorder="1"/>
    <xf numFmtId="4" fontId="37" fillId="0" borderId="35" xfId="0" applyNumberFormat="1" applyFont="1" applyFill="1" applyBorder="1"/>
    <xf numFmtId="4" fontId="0" fillId="0" borderId="0" xfId="0" applyNumberFormat="1" applyFill="1"/>
    <xf numFmtId="0" fontId="44" fillId="0" borderId="10" xfId="0" applyFont="1" applyFill="1" applyBorder="1" applyAlignment="1">
      <alignment vertical="top" wrapText="1"/>
    </xf>
    <xf numFmtId="0" fontId="45" fillId="0" borderId="10" xfId="0" applyFont="1" applyFill="1" applyBorder="1" applyAlignment="1">
      <alignment vertical="top" wrapText="1"/>
    </xf>
    <xf numFmtId="2" fontId="44" fillId="0" borderId="23" xfId="0" applyNumberFormat="1" applyFont="1" applyFill="1" applyBorder="1" applyAlignment="1"/>
    <xf numFmtId="0" fontId="39" fillId="0" borderId="32" xfId="0" applyFont="1" applyFill="1" applyBorder="1"/>
    <xf numFmtId="0" fontId="44" fillId="0" borderId="33" xfId="0" applyFont="1" applyFill="1" applyBorder="1"/>
    <xf numFmtId="0" fontId="39" fillId="0" borderId="33" xfId="0" applyFont="1" applyFill="1" applyBorder="1"/>
    <xf numFmtId="0" fontId="39" fillId="0" borderId="24" xfId="0" applyFont="1" applyFill="1" applyBorder="1"/>
    <xf numFmtId="0" fontId="44" fillId="0" borderId="36" xfId="0" applyFont="1" applyFill="1" applyBorder="1"/>
    <xf numFmtId="3" fontId="44" fillId="0" borderId="36" xfId="0" applyNumberFormat="1" applyFont="1" applyFill="1" applyBorder="1"/>
    <xf numFmtId="0" fontId="0" fillId="0" borderId="37" xfId="0" applyBorder="1"/>
    <xf numFmtId="3" fontId="0" fillId="0" borderId="37" xfId="0" applyNumberFormat="1" applyBorder="1"/>
    <xf numFmtId="0" fontId="37" fillId="0" borderId="37" xfId="0" applyFont="1" applyBorder="1"/>
    <xf numFmtId="0" fontId="0" fillId="0" borderId="37" xfId="0" applyFont="1" applyBorder="1"/>
    <xf numFmtId="3" fontId="0" fillId="0" borderId="37" xfId="0" applyNumberFormat="1" applyFont="1" applyBorder="1"/>
    <xf numFmtId="0" fontId="37" fillId="0" borderId="37" xfId="0" applyFont="1" applyBorder="1" applyAlignment="1">
      <alignment horizontal="center"/>
    </xf>
    <xf numFmtId="0" fontId="49" fillId="24" borderId="14" xfId="241" applyFont="1" applyFill="1" applyBorder="1" applyAlignment="1">
      <alignment horizontal="center" vertical="center"/>
    </xf>
    <xf numFmtId="0" fontId="49" fillId="24" borderId="12" xfId="241" applyFont="1" applyFill="1" applyBorder="1" applyAlignment="1">
      <alignment horizontal="center" vertical="center"/>
    </xf>
    <xf numFmtId="0" fontId="49" fillId="24" borderId="16" xfId="241" applyFont="1" applyFill="1" applyBorder="1" applyAlignment="1">
      <alignment horizontal="center" vertical="center"/>
    </xf>
    <xf numFmtId="0" fontId="49" fillId="0" borderId="14" xfId="241" applyFont="1" applyFill="1" applyBorder="1" applyAlignment="1">
      <alignment horizontal="center" vertical="center" wrapText="1"/>
    </xf>
    <xf numFmtId="0" fontId="49" fillId="0" borderId="12" xfId="241" applyFont="1" applyFill="1" applyBorder="1" applyAlignment="1">
      <alignment horizontal="center" vertical="center" wrapText="1"/>
    </xf>
    <xf numFmtId="0" fontId="49" fillId="0" borderId="16" xfId="241" applyFont="1" applyFill="1" applyBorder="1" applyAlignment="1">
      <alignment horizontal="center" vertical="center" wrapText="1"/>
    </xf>
    <xf numFmtId="0" fontId="49" fillId="0" borderId="14" xfId="241" applyFont="1" applyFill="1" applyBorder="1" applyAlignment="1">
      <alignment horizontal="center" vertical="center"/>
    </xf>
    <xf numFmtId="0" fontId="49" fillId="0" borderId="12" xfId="241" applyFont="1" applyFill="1" applyBorder="1" applyAlignment="1">
      <alignment horizontal="center" vertical="center"/>
    </xf>
    <xf numFmtId="0" fontId="49" fillId="0" borderId="16" xfId="241" applyFont="1" applyFill="1" applyBorder="1" applyAlignment="1">
      <alignment horizontal="center" vertical="center"/>
    </xf>
    <xf numFmtId="3" fontId="50" fillId="0" borderId="10" xfId="241" applyNumberFormat="1" applyFont="1" applyBorder="1" applyAlignment="1">
      <alignment horizontal="center" vertical="center"/>
    </xf>
    <xf numFmtId="3" fontId="49" fillId="0" borderId="10" xfId="241" applyNumberFormat="1" applyFont="1" applyBorder="1" applyAlignment="1">
      <alignment horizontal="center" vertical="center"/>
    </xf>
    <xf numFmtId="3" fontId="52" fillId="0" borderId="10" xfId="0" applyNumberFormat="1" applyFont="1" applyBorder="1" applyAlignment="1">
      <alignment horizontal="center" vertical="center"/>
    </xf>
    <xf numFmtId="0" fontId="50" fillId="0" borderId="10" xfId="241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3" fontId="50" fillId="24" borderId="10" xfId="241" applyNumberFormat="1" applyFont="1" applyFill="1" applyBorder="1" applyAlignment="1">
      <alignment horizontal="center" vertical="center"/>
    </xf>
    <xf numFmtId="0" fontId="50" fillId="0" borderId="15" xfId="241" applyFont="1" applyFill="1" applyBorder="1" applyAlignment="1">
      <alignment horizontal="center" vertical="center"/>
    </xf>
    <xf numFmtId="0" fontId="50" fillId="0" borderId="11" xfId="241" applyFont="1" applyFill="1" applyBorder="1" applyAlignment="1">
      <alignment horizontal="center" vertical="center"/>
    </xf>
    <xf numFmtId="0" fontId="50" fillId="0" borderId="21" xfId="241" applyFont="1" applyFill="1" applyBorder="1" applyAlignment="1">
      <alignment horizontal="center" vertical="center"/>
    </xf>
    <xf numFmtId="0" fontId="50" fillId="0" borderId="20" xfId="241" applyFont="1" applyFill="1" applyBorder="1" applyAlignment="1">
      <alignment horizontal="center" vertical="center"/>
    </xf>
    <xf numFmtId="3" fontId="49" fillId="0" borderId="10" xfId="241" applyNumberFormat="1" applyFont="1" applyFill="1" applyBorder="1" applyAlignment="1">
      <alignment horizontal="center" wrapText="1"/>
    </xf>
    <xf numFmtId="3" fontId="49" fillId="0" borderId="10" xfId="241" applyNumberFormat="1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horizontal="center" vertical="center"/>
    </xf>
    <xf numFmtId="3" fontId="49" fillId="0" borderId="10" xfId="0" applyNumberFormat="1" applyFont="1" applyFill="1" applyBorder="1" applyAlignment="1">
      <alignment horizontal="center"/>
    </xf>
    <xf numFmtId="0" fontId="49" fillId="0" borderId="10" xfId="241" applyFont="1" applyFill="1" applyBorder="1" applyAlignment="1">
      <alignment horizontal="center" wrapText="1"/>
    </xf>
    <xf numFmtId="0" fontId="50" fillId="0" borderId="10" xfId="24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49" fillId="0" borderId="15" xfId="241" applyFont="1" applyFill="1" applyBorder="1" applyAlignment="1">
      <alignment horizontal="center" vertical="center"/>
    </xf>
    <xf numFmtId="0" fontId="49" fillId="0" borderId="11" xfId="241" applyFont="1" applyFill="1" applyBorder="1" applyAlignment="1">
      <alignment horizontal="center" vertical="center"/>
    </xf>
    <xf numFmtId="0" fontId="49" fillId="0" borderId="21" xfId="241" applyFont="1" applyFill="1" applyBorder="1" applyAlignment="1">
      <alignment horizontal="center" vertical="center"/>
    </xf>
    <xf numFmtId="0" fontId="49" fillId="0" borderId="20" xfId="241" applyFont="1" applyFill="1" applyBorder="1" applyAlignment="1">
      <alignment horizontal="center" vertical="center"/>
    </xf>
    <xf numFmtId="0" fontId="49" fillId="0" borderId="10" xfId="241" applyFont="1" applyFill="1" applyBorder="1" applyAlignment="1">
      <alignment horizontal="center" vertical="center"/>
    </xf>
    <xf numFmtId="0" fontId="43" fillId="0" borderId="23" xfId="238" applyFont="1" applyFill="1" applyBorder="1" applyAlignment="1"/>
    <xf numFmtId="0" fontId="43" fillId="0" borderId="31" xfId="238" applyFont="1" applyFill="1" applyBorder="1" applyAlignment="1"/>
    <xf numFmtId="0" fontId="43" fillId="0" borderId="24" xfId="238" applyFont="1" applyFill="1" applyBorder="1" applyAlignment="1"/>
    <xf numFmtId="0" fontId="45" fillId="0" borderId="10" xfId="0" applyFont="1" applyFill="1" applyBorder="1" applyAlignment="1">
      <alignment horizontal="left"/>
    </xf>
    <xf numFmtId="0" fontId="45" fillId="0" borderId="10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5" fillId="0" borderId="14" xfId="0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/>
    </xf>
    <xf numFmtId="2" fontId="45" fillId="0" borderId="23" xfId="0" applyNumberFormat="1" applyFont="1" applyFill="1" applyBorder="1" applyAlignment="1"/>
    <xf numFmtId="2" fontId="45" fillId="0" borderId="24" xfId="0" applyNumberFormat="1" applyFont="1" applyFill="1" applyBorder="1" applyAlignment="1"/>
    <xf numFmtId="0" fontId="0" fillId="0" borderId="31" xfId="0" applyFill="1" applyBorder="1" applyAlignment="1"/>
    <xf numFmtId="0" fontId="0" fillId="0" borderId="24" xfId="0" applyFill="1" applyBorder="1" applyAlignment="1"/>
    <xf numFmtId="0" fontId="45" fillId="0" borderId="23" xfId="0" applyFont="1" applyFill="1" applyBorder="1" applyAlignment="1"/>
    <xf numFmtId="3" fontId="38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0" fontId="21" fillId="0" borderId="20" xfId="240" applyFont="1" applyBorder="1" applyAlignment="1">
      <alignment horizontal="right"/>
    </xf>
    <xf numFmtId="0" fontId="21" fillId="0" borderId="0" xfId="240" applyFont="1" applyBorder="1" applyAlignment="1">
      <alignment horizontal="right"/>
    </xf>
    <xf numFmtId="0" fontId="57" fillId="0" borderId="0" xfId="240" applyFont="1" applyAlignment="1">
      <alignment horizontal="center" wrapText="1"/>
    </xf>
    <xf numFmtId="0" fontId="57" fillId="0" borderId="0" xfId="240" applyFont="1" applyAlignment="1">
      <alignment horizontal="center"/>
    </xf>
    <xf numFmtId="0" fontId="21" fillId="0" borderId="0" xfId="240" applyFont="1" applyAlignment="1">
      <alignment horizontal="right" wrapText="1"/>
    </xf>
    <xf numFmtId="0" fontId="56" fillId="0" borderId="0" xfId="0" applyFont="1" applyFill="1" applyAlignment="1">
      <alignment horizontal="center"/>
    </xf>
    <xf numFmtId="0" fontId="58" fillId="0" borderId="0" xfId="240" applyFont="1" applyAlignment="1">
      <alignment horizontal="right" vertical="center" wrapText="1"/>
    </xf>
  </cellXfs>
  <cellStyles count="267">
    <cellStyle name="20% - 1. jelölőszín 2" xfId="1"/>
    <cellStyle name="20% - 1. jelölőszín 3" xfId="2"/>
    <cellStyle name="20% - 1. jelölőszín 4" xfId="3"/>
    <cellStyle name="20% - 1. jelölőszín 5" xfId="4"/>
    <cellStyle name="20% - 1. jelölőszín 6" xfId="5"/>
    <cellStyle name="20% - 1. jelölőszín 7" xfId="6"/>
    <cellStyle name="20% - 2. jelölőszín 2" xfId="7"/>
    <cellStyle name="20% - 2. jelölőszín 3" xfId="8"/>
    <cellStyle name="20% - 2. jelölőszín 4" xfId="9"/>
    <cellStyle name="20% - 2. jelölőszín 5" xfId="10"/>
    <cellStyle name="20% - 2. jelölőszín 6" xfId="11"/>
    <cellStyle name="20% - 2. jelölőszín 7" xfId="12"/>
    <cellStyle name="20% - 3. jelölőszín 2" xfId="13"/>
    <cellStyle name="20% - 3. jelölőszín 3" xfId="14"/>
    <cellStyle name="20% - 3. jelölőszín 4" xfId="15"/>
    <cellStyle name="20% - 3. jelölőszín 5" xfId="16"/>
    <cellStyle name="20% - 3. jelölőszín 6" xfId="17"/>
    <cellStyle name="20% - 3. jelölőszín 7" xfId="18"/>
    <cellStyle name="20% - 4. jelölőszín 2" xfId="19"/>
    <cellStyle name="20% - 4. jelölőszín 3" xfId="20"/>
    <cellStyle name="20% - 4. jelölőszín 4" xfId="21"/>
    <cellStyle name="20% - 4. jelölőszín 5" xfId="22"/>
    <cellStyle name="20% - 4. jelölőszín 6" xfId="23"/>
    <cellStyle name="20% - 4. jelölőszín 7" xfId="24"/>
    <cellStyle name="20% - 5. jelölőszín 2" xfId="25"/>
    <cellStyle name="20% - 5. jelölőszín 3" xfId="26"/>
    <cellStyle name="20% - 5. jelölőszín 4" xfId="27"/>
    <cellStyle name="20% - 5. jelölőszín 5" xfId="28"/>
    <cellStyle name="20% - 5. jelölőszín 6" xfId="29"/>
    <cellStyle name="20% - 5. jelölőszín 7" xfId="30"/>
    <cellStyle name="20% - 6. jelölőszín 2" xfId="31"/>
    <cellStyle name="20% - 6. jelölőszín 3" xfId="32"/>
    <cellStyle name="20% - 6. jelölőszín 4" xfId="33"/>
    <cellStyle name="20% - 6. jelölőszín 5" xfId="34"/>
    <cellStyle name="20% - 6. jelölőszín 6" xfId="35"/>
    <cellStyle name="20% - 6. jelölőszín 7" xfId="36"/>
    <cellStyle name="40% - 1. jelölőszín 2" xfId="37"/>
    <cellStyle name="40% - 1. jelölőszín 3" xfId="38"/>
    <cellStyle name="40% - 1. jelölőszín 4" xfId="39"/>
    <cellStyle name="40% - 1. jelölőszín 5" xfId="40"/>
    <cellStyle name="40% - 1. jelölőszín 6" xfId="41"/>
    <cellStyle name="40% - 1. jelölőszín 7" xfId="42"/>
    <cellStyle name="40% - 2. jelölőszín 2" xfId="43"/>
    <cellStyle name="40% - 2. jelölőszín 3" xfId="44"/>
    <cellStyle name="40% - 2. jelölőszín 4" xfId="45"/>
    <cellStyle name="40% - 2. jelölőszín 5" xfId="46"/>
    <cellStyle name="40% - 2. jelölőszín 6" xfId="47"/>
    <cellStyle name="40% - 2. jelölőszín 7" xfId="48"/>
    <cellStyle name="40% - 3. jelölőszín 2" xfId="49"/>
    <cellStyle name="40% - 3. jelölőszín 3" xfId="50"/>
    <cellStyle name="40% - 3. jelölőszín 4" xfId="51"/>
    <cellStyle name="40% - 3. jelölőszín 5" xfId="52"/>
    <cellStyle name="40% - 3. jelölőszín 6" xfId="53"/>
    <cellStyle name="40% - 3. jelölőszín 7" xfId="54"/>
    <cellStyle name="40% - 4. jelölőszín 2" xfId="55"/>
    <cellStyle name="40% - 4. jelölőszín 3" xfId="56"/>
    <cellStyle name="40% - 4. jelölőszín 4" xfId="57"/>
    <cellStyle name="40% - 4. jelölőszín 5" xfId="58"/>
    <cellStyle name="40% - 4. jelölőszín 6" xfId="59"/>
    <cellStyle name="40% - 4. jelölőszín 7" xfId="60"/>
    <cellStyle name="40% - 5. jelölőszín 2" xfId="61"/>
    <cellStyle name="40% - 5. jelölőszín 3" xfId="62"/>
    <cellStyle name="40% - 5. jelölőszín 4" xfId="63"/>
    <cellStyle name="40% - 5. jelölőszín 5" xfId="64"/>
    <cellStyle name="40% - 5. jelölőszín 6" xfId="65"/>
    <cellStyle name="40% - 5. jelölőszín 7" xfId="66"/>
    <cellStyle name="40% - 6. jelölőszín 2" xfId="67"/>
    <cellStyle name="40% - 6. jelölőszín 3" xfId="68"/>
    <cellStyle name="40% - 6. jelölőszín 4" xfId="69"/>
    <cellStyle name="40% - 6. jelölőszín 5" xfId="70"/>
    <cellStyle name="40% - 6. jelölőszín 6" xfId="71"/>
    <cellStyle name="40% - 6. jelölőszín 7" xfId="72"/>
    <cellStyle name="60% - 1. jelölőszín 2" xfId="73"/>
    <cellStyle name="60% - 1. jelölőszín 3" xfId="74"/>
    <cellStyle name="60% - 1. jelölőszín 4" xfId="75"/>
    <cellStyle name="60% - 1. jelölőszín 5" xfId="76"/>
    <cellStyle name="60% - 1. jelölőszín 6" xfId="77"/>
    <cellStyle name="60% - 1. jelölőszín 7" xfId="78"/>
    <cellStyle name="60% - 2. jelölőszín 2" xfId="79"/>
    <cellStyle name="60% - 2. jelölőszín 3" xfId="80"/>
    <cellStyle name="60% - 2. jelölőszín 4" xfId="81"/>
    <cellStyle name="60% - 2. jelölőszín 5" xfId="82"/>
    <cellStyle name="60% - 2. jelölőszín 6" xfId="83"/>
    <cellStyle name="60% - 2. jelölőszín 7" xfId="84"/>
    <cellStyle name="60% - 3. jelölőszín 2" xfId="85"/>
    <cellStyle name="60% - 3. jelölőszín 3" xfId="86"/>
    <cellStyle name="60% - 3. jelölőszín 4" xfId="87"/>
    <cellStyle name="60% - 3. jelölőszín 5" xfId="88"/>
    <cellStyle name="60% - 3. jelölőszín 6" xfId="89"/>
    <cellStyle name="60% - 3. jelölőszín 7" xfId="90"/>
    <cellStyle name="60% - 4. jelölőszín 2" xfId="91"/>
    <cellStyle name="60% - 4. jelölőszín 3" xfId="92"/>
    <cellStyle name="60% - 4. jelölőszín 4" xfId="93"/>
    <cellStyle name="60% - 4. jelölőszín 5" xfId="94"/>
    <cellStyle name="60% - 4. jelölőszín 6" xfId="95"/>
    <cellStyle name="60% - 4. jelölőszín 7" xfId="96"/>
    <cellStyle name="60% - 5. jelölőszín 2" xfId="97"/>
    <cellStyle name="60% - 5. jelölőszín 3" xfId="98"/>
    <cellStyle name="60% - 5. jelölőszín 4" xfId="99"/>
    <cellStyle name="60% - 5. jelölőszín 5" xfId="100"/>
    <cellStyle name="60% - 5. jelölőszín 6" xfId="101"/>
    <cellStyle name="60% - 5. jelölőszín 7" xfId="102"/>
    <cellStyle name="60% - 6. jelölőszín 2" xfId="103"/>
    <cellStyle name="60% - 6. jelölőszín 3" xfId="104"/>
    <cellStyle name="60% - 6. jelölőszín 4" xfId="105"/>
    <cellStyle name="60% - 6. jelölőszín 5" xfId="106"/>
    <cellStyle name="60% - 6. jelölőszín 6" xfId="107"/>
    <cellStyle name="60% - 6. jelölőszín 7" xfId="108"/>
    <cellStyle name="Bevitel 2" xfId="109"/>
    <cellStyle name="Bevitel 3" xfId="110"/>
    <cellStyle name="Bevitel 4" xfId="111"/>
    <cellStyle name="Bevitel 5" xfId="112"/>
    <cellStyle name="Bevitel 6" xfId="113"/>
    <cellStyle name="Bevitel 7" xfId="114"/>
    <cellStyle name="Cím 2" xfId="115"/>
    <cellStyle name="Cím 3" xfId="116"/>
    <cellStyle name="Cím 4" xfId="117"/>
    <cellStyle name="Cím 5" xfId="118"/>
    <cellStyle name="Cím 6" xfId="119"/>
    <cellStyle name="Cím 7" xfId="120"/>
    <cellStyle name="Címsor 1 1" xfId="121"/>
    <cellStyle name="Címsor 1 1 2" xfId="122"/>
    <cellStyle name="Címsor 1 1 3" xfId="123"/>
    <cellStyle name="Címsor 1 1 4" xfId="124"/>
    <cellStyle name="Címsor 1 1 5" xfId="125"/>
    <cellStyle name="Címsor 1 1 6" xfId="126"/>
    <cellStyle name="Címsor 1 2" xfId="127"/>
    <cellStyle name="Címsor 1 3" xfId="128"/>
    <cellStyle name="Címsor 1 4" xfId="129"/>
    <cellStyle name="Címsor 1 5" xfId="130"/>
    <cellStyle name="Címsor 1 6" xfId="131"/>
    <cellStyle name="Címsor 1 7" xfId="132"/>
    <cellStyle name="Címsor 2 2" xfId="133"/>
    <cellStyle name="Címsor 2 3" xfId="134"/>
    <cellStyle name="Címsor 2 4" xfId="135"/>
    <cellStyle name="Címsor 2 5" xfId="136"/>
    <cellStyle name="Címsor 2 6" xfId="137"/>
    <cellStyle name="Címsor 2 7" xfId="138"/>
    <cellStyle name="Címsor 3 2" xfId="139"/>
    <cellStyle name="Címsor 3 3" xfId="140"/>
    <cellStyle name="Címsor 3 4" xfId="141"/>
    <cellStyle name="Címsor 3 5" xfId="142"/>
    <cellStyle name="Címsor 3 6" xfId="143"/>
    <cellStyle name="Címsor 3 7" xfId="144"/>
    <cellStyle name="Címsor 4 2" xfId="145"/>
    <cellStyle name="Címsor 4 3" xfId="146"/>
    <cellStyle name="Címsor 4 4" xfId="147"/>
    <cellStyle name="Címsor 4 5" xfId="148"/>
    <cellStyle name="Címsor 4 6" xfId="149"/>
    <cellStyle name="Címsor 4 7" xfId="150"/>
    <cellStyle name="Ellenőrzőcella 2" xfId="151"/>
    <cellStyle name="Ellenőrzőcella 3" xfId="152"/>
    <cellStyle name="Ellenőrzőcella 4" xfId="153"/>
    <cellStyle name="Ellenőrzőcella 5" xfId="154"/>
    <cellStyle name="Ellenőrzőcella 6" xfId="155"/>
    <cellStyle name="Ellenőrzőcella 7" xfId="156"/>
    <cellStyle name="Ezres 3" xfId="157"/>
    <cellStyle name="Figyelmeztetés 2" xfId="158"/>
    <cellStyle name="Figyelmeztetés 3" xfId="159"/>
    <cellStyle name="Figyelmeztetés 4" xfId="160"/>
    <cellStyle name="Figyelmeztetés 5" xfId="161"/>
    <cellStyle name="Figyelmeztetés 6" xfId="162"/>
    <cellStyle name="Figyelmeztetés 7" xfId="163"/>
    <cellStyle name="Hivatkozott cella 2" xfId="164"/>
    <cellStyle name="Hivatkozott cella 3" xfId="165"/>
    <cellStyle name="Hivatkozott cella 4" xfId="166"/>
    <cellStyle name="Hivatkozott cella 5" xfId="167"/>
    <cellStyle name="Hivatkozott cella 6" xfId="168"/>
    <cellStyle name="Hivatkozott cella 7" xfId="169"/>
    <cellStyle name="Jegyzet 2" xfId="170"/>
    <cellStyle name="Jegyzet 3" xfId="171"/>
    <cellStyle name="Jegyzet 4" xfId="172"/>
    <cellStyle name="Jegyzet 5" xfId="173"/>
    <cellStyle name="Jegyzet 6" xfId="174"/>
    <cellStyle name="Jegyzet 7" xfId="175"/>
    <cellStyle name="Jelölőszín (1) 2" xfId="176"/>
    <cellStyle name="Jelölőszín (1) 3" xfId="177"/>
    <cellStyle name="Jelölőszín (1) 4" xfId="178"/>
    <cellStyle name="Jelölőszín (1) 5" xfId="179"/>
    <cellStyle name="Jelölőszín (1) 6" xfId="180"/>
    <cellStyle name="Jelölőszín (1) 7" xfId="181"/>
    <cellStyle name="Jelölőszín (2) 2" xfId="182"/>
    <cellStyle name="Jelölőszín (2) 3" xfId="183"/>
    <cellStyle name="Jelölőszín (2) 4" xfId="184"/>
    <cellStyle name="Jelölőszín (2) 5" xfId="185"/>
    <cellStyle name="Jelölőszín (2) 6" xfId="186"/>
    <cellStyle name="Jelölőszín (2) 7" xfId="187"/>
    <cellStyle name="Jelölőszín (3) 2" xfId="188"/>
    <cellStyle name="Jelölőszín (3) 3" xfId="189"/>
    <cellStyle name="Jelölőszín (3) 4" xfId="190"/>
    <cellStyle name="Jelölőszín (3) 5" xfId="191"/>
    <cellStyle name="Jelölőszín (3) 6" xfId="192"/>
    <cellStyle name="Jelölőszín (3) 7" xfId="193"/>
    <cellStyle name="Jelölőszín (4) 2" xfId="194"/>
    <cellStyle name="Jelölőszín (4) 3" xfId="195"/>
    <cellStyle name="Jelölőszín (4) 4" xfId="196"/>
    <cellStyle name="Jelölőszín (4) 5" xfId="197"/>
    <cellStyle name="Jelölőszín (4) 6" xfId="198"/>
    <cellStyle name="Jelölőszín (4) 7" xfId="199"/>
    <cellStyle name="Jelölőszín (5) 2" xfId="200"/>
    <cellStyle name="Jelölőszín (5) 3" xfId="201"/>
    <cellStyle name="Jelölőszín (5) 4" xfId="202"/>
    <cellStyle name="Jelölőszín (5) 5" xfId="203"/>
    <cellStyle name="Jelölőszín (5) 6" xfId="204"/>
    <cellStyle name="Jelölőszín (5) 7" xfId="205"/>
    <cellStyle name="Jelölőszín (6) 2" xfId="206"/>
    <cellStyle name="Jelölőszín (6) 3" xfId="207"/>
    <cellStyle name="Jelölőszín (6) 4" xfId="208"/>
    <cellStyle name="Jelölőszín (6) 5" xfId="209"/>
    <cellStyle name="Jelölőszín (6) 6" xfId="210"/>
    <cellStyle name="Jelölőszín (6) 7" xfId="211"/>
    <cellStyle name="Jó 2" xfId="212"/>
    <cellStyle name="Jó 3" xfId="213"/>
    <cellStyle name="Jó 4" xfId="214"/>
    <cellStyle name="Jó 5" xfId="215"/>
    <cellStyle name="Jó 6" xfId="216"/>
    <cellStyle name="Jó 7" xfId="217"/>
    <cellStyle name="Kimenet 2" xfId="218"/>
    <cellStyle name="Kimenet 3" xfId="219"/>
    <cellStyle name="Kimenet 4" xfId="220"/>
    <cellStyle name="Kimenet 5" xfId="221"/>
    <cellStyle name="Kimenet 6" xfId="222"/>
    <cellStyle name="Kimenet 7" xfId="223"/>
    <cellStyle name="Magyarázó szöveg 2" xfId="224"/>
    <cellStyle name="Magyarázó szöveg 3" xfId="225"/>
    <cellStyle name="Magyarázó szöveg 4" xfId="226"/>
    <cellStyle name="Magyarázó szöveg 5" xfId="227"/>
    <cellStyle name="Magyarázó szöveg 6" xfId="228"/>
    <cellStyle name="Magyarázó szöveg 7" xfId="229"/>
    <cellStyle name="Normál" xfId="0" builtinId="0"/>
    <cellStyle name="Normál 2 2" xfId="230"/>
    <cellStyle name="Normál 2 3" xfId="231"/>
    <cellStyle name="Normál 2 4" xfId="232"/>
    <cellStyle name="Normál 2 5" xfId="233"/>
    <cellStyle name="Normál 2 6" xfId="234"/>
    <cellStyle name="Normál 2 7" xfId="235"/>
    <cellStyle name="Normál 3" xfId="236"/>
    <cellStyle name="Normál 4 2" xfId="237"/>
    <cellStyle name="Normál_2013. évi költségv.II.végl" xfId="238"/>
    <cellStyle name="Normal_KTRSZJ" xfId="239"/>
    <cellStyle name="Normál_Másolat eredetije2014. ÉVI KÖLTSÉGVETÉSI RENDELET MINTA" xfId="240"/>
    <cellStyle name="Normál_Másolat eredetije2014. ÉVI KÖLTSÉGVETÉSI RENDELET MINTA 2" xfId="241"/>
    <cellStyle name="Összesen 2" xfId="242"/>
    <cellStyle name="Összesen 3" xfId="243"/>
    <cellStyle name="Összesen 4" xfId="244"/>
    <cellStyle name="Összesen 5" xfId="245"/>
    <cellStyle name="Összesen 6" xfId="246"/>
    <cellStyle name="Összesen 7" xfId="247"/>
    <cellStyle name="Pénznem 2" xfId="248"/>
    <cellStyle name="Rossz 2" xfId="249"/>
    <cellStyle name="Rossz 3" xfId="250"/>
    <cellStyle name="Rossz 4" xfId="251"/>
    <cellStyle name="Rossz 5" xfId="252"/>
    <cellStyle name="Rossz 6" xfId="253"/>
    <cellStyle name="Rossz 7" xfId="254"/>
    <cellStyle name="Semleges 2" xfId="255"/>
    <cellStyle name="Semleges 3" xfId="256"/>
    <cellStyle name="Semleges 4" xfId="257"/>
    <cellStyle name="Semleges 5" xfId="258"/>
    <cellStyle name="Semleges 6" xfId="259"/>
    <cellStyle name="Semleges 7" xfId="260"/>
    <cellStyle name="Számítás 2" xfId="261"/>
    <cellStyle name="Számítás 3" xfId="262"/>
    <cellStyle name="Számítás 4" xfId="263"/>
    <cellStyle name="Számítás 5" xfId="264"/>
    <cellStyle name="Számítás 6" xfId="265"/>
    <cellStyle name="Számítás 7" xfId="2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1543050</xdr:colOff>
      <xdr:row>0</xdr:row>
      <xdr:rowOff>123825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97167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ad&#225;s-munkal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v&#233;tel-munkal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md. Önkorm.kötelező "/>
      <sheetName val="Kmd. Önkorm.önként"/>
      <sheetName val="Kmd. Hivatal kötelező"/>
      <sheetName val="Kmd. Hivatal önként"/>
      <sheetName val="Kmd. Hivatal állami felad."/>
      <sheetName val="Kmd. Város Gondn.kötelező"/>
      <sheetName val="Körmendi Kult. Közp.kötelezö"/>
      <sheetName val="Faludi F Könyvtár kötelező "/>
      <sheetName val="Múzeum önként vállalt"/>
      <sheetName val="kiadások  összesen "/>
      <sheetName val="Munka1"/>
    </sheetNames>
    <sheetDataSet>
      <sheetData sheetId="0">
        <row r="2">
          <cell r="C2">
            <v>39935352</v>
          </cell>
        </row>
        <row r="3">
          <cell r="C3">
            <v>2000000</v>
          </cell>
        </row>
        <row r="4">
          <cell r="C4">
            <v>41935352</v>
          </cell>
        </row>
        <row r="5">
          <cell r="C5">
            <v>7338687</v>
          </cell>
        </row>
        <row r="6">
          <cell r="C6">
            <v>296430060</v>
          </cell>
        </row>
        <row r="7">
          <cell r="C7">
            <v>14000000</v>
          </cell>
        </row>
        <row r="9">
          <cell r="C9">
            <v>733250050</v>
          </cell>
        </row>
        <row r="10">
          <cell r="C10">
            <v>20038000</v>
          </cell>
        </row>
        <row r="11">
          <cell r="C11">
            <v>51150000</v>
          </cell>
        </row>
        <row r="12">
          <cell r="C12">
            <v>26103561</v>
          </cell>
        </row>
        <row r="13">
          <cell r="C13">
            <v>830541611</v>
          </cell>
        </row>
        <row r="14">
          <cell r="C14">
            <v>1190245710</v>
          </cell>
        </row>
        <row r="15">
          <cell r="C15">
            <v>3500000</v>
          </cell>
        </row>
        <row r="16">
          <cell r="C16">
            <v>523956378</v>
          </cell>
        </row>
        <row r="18">
          <cell r="C18">
            <v>15055283</v>
          </cell>
        </row>
        <row r="19">
          <cell r="C19">
            <v>66519563</v>
          </cell>
        </row>
        <row r="20">
          <cell r="C20">
            <v>609031224</v>
          </cell>
        </row>
        <row r="21">
          <cell r="C21">
            <v>202851797</v>
          </cell>
        </row>
        <row r="23">
          <cell r="C23">
            <v>54567486</v>
          </cell>
        </row>
        <row r="24">
          <cell r="C24">
            <v>257419283</v>
          </cell>
        </row>
        <row r="25">
          <cell r="C25">
            <v>30400000</v>
          </cell>
        </row>
        <row r="26">
          <cell r="C26">
            <v>22322624</v>
          </cell>
        </row>
        <row r="27">
          <cell r="C27">
            <v>153129770</v>
          </cell>
        </row>
        <row r="28">
          <cell r="C28">
            <v>205852394</v>
          </cell>
        </row>
        <row r="29">
          <cell r="C29">
            <v>1072302901</v>
          </cell>
        </row>
        <row r="30">
          <cell r="C30">
            <v>2262548611</v>
          </cell>
        </row>
        <row r="31">
          <cell r="C31">
            <v>719788017</v>
          </cell>
        </row>
        <row r="32">
          <cell r="C32">
            <v>2982336628</v>
          </cell>
        </row>
      </sheetData>
      <sheetData sheetId="1" refreshError="1"/>
      <sheetData sheetId="2">
        <row r="2">
          <cell r="C2">
            <v>139188000</v>
          </cell>
        </row>
        <row r="4">
          <cell r="C4">
            <v>139188000</v>
          </cell>
        </row>
        <row r="5">
          <cell r="C5">
            <v>23602500</v>
          </cell>
        </row>
        <row r="6">
          <cell r="C6">
            <v>44500000</v>
          </cell>
        </row>
        <row r="13">
          <cell r="C13">
            <v>0</v>
          </cell>
        </row>
        <row r="14">
          <cell r="C14">
            <v>207290500</v>
          </cell>
        </row>
        <row r="17">
          <cell r="C17">
            <v>500000</v>
          </cell>
        </row>
        <row r="18">
          <cell r="C18">
            <v>300000</v>
          </cell>
        </row>
        <row r="19">
          <cell r="C19">
            <v>216000</v>
          </cell>
        </row>
        <row r="20">
          <cell r="C20">
            <v>1016000</v>
          </cell>
          <cell r="BL20">
            <v>1016000</v>
          </cell>
        </row>
        <row r="24">
          <cell r="C24">
            <v>0</v>
          </cell>
          <cell r="BL24">
            <v>0</v>
          </cell>
        </row>
        <row r="28">
          <cell r="C28">
            <v>0</v>
          </cell>
        </row>
        <row r="29">
          <cell r="C29">
            <v>1016000</v>
          </cell>
        </row>
        <row r="30">
          <cell r="C30">
            <v>208306500</v>
          </cell>
        </row>
        <row r="32">
          <cell r="C32">
            <v>208306500</v>
          </cell>
        </row>
      </sheetData>
      <sheetData sheetId="3" refreshError="1"/>
      <sheetData sheetId="4">
        <row r="2">
          <cell r="AX2">
            <v>37752000</v>
          </cell>
        </row>
        <row r="3">
          <cell r="AX3">
            <v>0</v>
          </cell>
        </row>
        <row r="4">
          <cell r="AX4">
            <v>37752000</v>
          </cell>
        </row>
        <row r="5">
          <cell r="AX5">
            <v>7362000</v>
          </cell>
        </row>
        <row r="6">
          <cell r="AX6">
            <v>4500000</v>
          </cell>
        </row>
        <row r="7">
          <cell r="AX7">
            <v>0</v>
          </cell>
        </row>
        <row r="8">
          <cell r="AX8">
            <v>0</v>
          </cell>
        </row>
        <row r="9">
          <cell r="AX9">
            <v>0</v>
          </cell>
        </row>
        <row r="10">
          <cell r="AX10">
            <v>0</v>
          </cell>
        </row>
        <row r="11">
          <cell r="AX11">
            <v>0</v>
          </cell>
        </row>
        <row r="12">
          <cell r="AX12">
            <v>0</v>
          </cell>
        </row>
        <row r="13">
          <cell r="AX13">
            <v>0</v>
          </cell>
        </row>
        <row r="14">
          <cell r="AX14">
            <v>49614000</v>
          </cell>
        </row>
        <row r="15">
          <cell r="AX15">
            <v>0</v>
          </cell>
        </row>
        <row r="17">
          <cell r="AX17">
            <v>0</v>
          </cell>
        </row>
        <row r="18">
          <cell r="AX18">
            <v>0</v>
          </cell>
        </row>
        <row r="19">
          <cell r="AX19">
            <v>0</v>
          </cell>
        </row>
        <row r="20">
          <cell r="AX20">
            <v>0</v>
          </cell>
        </row>
        <row r="21">
          <cell r="AX21">
            <v>0</v>
          </cell>
        </row>
        <row r="22">
          <cell r="AX22">
            <v>0</v>
          </cell>
        </row>
        <row r="23">
          <cell r="AX23">
            <v>0</v>
          </cell>
        </row>
        <row r="24">
          <cell r="AX24">
            <v>0</v>
          </cell>
        </row>
        <row r="25">
          <cell r="AX25">
            <v>0</v>
          </cell>
        </row>
        <row r="26">
          <cell r="AX26">
            <v>0</v>
          </cell>
        </row>
        <row r="27">
          <cell r="AX27">
            <v>0</v>
          </cell>
        </row>
        <row r="28">
          <cell r="AX28">
            <v>0</v>
          </cell>
        </row>
        <row r="29">
          <cell r="AX29">
            <v>0</v>
          </cell>
        </row>
        <row r="30">
          <cell r="AX30">
            <v>49614000</v>
          </cell>
        </row>
        <row r="31">
          <cell r="AX31">
            <v>0</v>
          </cell>
        </row>
        <row r="32">
          <cell r="AX32">
            <v>49614000</v>
          </cell>
        </row>
      </sheetData>
      <sheetData sheetId="5">
        <row r="2">
          <cell r="C2">
            <v>81528023</v>
          </cell>
        </row>
        <row r="3">
          <cell r="C3">
            <v>2368000</v>
          </cell>
        </row>
        <row r="4">
          <cell r="C4">
            <v>83896023</v>
          </cell>
        </row>
        <row r="5">
          <cell r="C5">
            <v>18472724</v>
          </cell>
        </row>
        <row r="6">
          <cell r="C6">
            <v>315314776</v>
          </cell>
        </row>
        <row r="13">
          <cell r="C13">
            <v>0</v>
          </cell>
        </row>
        <row r="14">
          <cell r="C14">
            <v>417683523</v>
          </cell>
        </row>
        <row r="18">
          <cell r="C18">
            <v>5800000</v>
          </cell>
        </row>
        <row r="19">
          <cell r="C19">
            <v>1566000</v>
          </cell>
        </row>
        <row r="20">
          <cell r="C20">
            <v>7366000</v>
          </cell>
          <cell r="BL20">
            <v>7366000</v>
          </cell>
        </row>
        <row r="24">
          <cell r="C24">
            <v>0</v>
          </cell>
          <cell r="BL24">
            <v>0</v>
          </cell>
        </row>
        <row r="26">
          <cell r="C26">
            <v>5800000</v>
          </cell>
        </row>
        <row r="28">
          <cell r="C28">
            <v>5800000</v>
          </cell>
        </row>
        <row r="29">
          <cell r="C29">
            <v>13166000</v>
          </cell>
        </row>
        <row r="30">
          <cell r="C30">
            <v>430849523</v>
          </cell>
        </row>
        <row r="32">
          <cell r="C32">
            <v>430849523</v>
          </cell>
        </row>
      </sheetData>
      <sheetData sheetId="6">
        <row r="2">
          <cell r="C2">
            <v>46344871</v>
          </cell>
        </row>
        <row r="3">
          <cell r="C3">
            <v>2876619</v>
          </cell>
        </row>
        <row r="4">
          <cell r="C4">
            <v>49221490</v>
          </cell>
        </row>
        <row r="5">
          <cell r="C5">
            <v>9483980</v>
          </cell>
        </row>
        <row r="6">
          <cell r="C6">
            <v>86803000</v>
          </cell>
        </row>
        <row r="13">
          <cell r="C13">
            <v>0</v>
          </cell>
        </row>
        <row r="14">
          <cell r="C14">
            <v>145508470</v>
          </cell>
        </row>
        <row r="18">
          <cell r="C18">
            <v>250000</v>
          </cell>
        </row>
        <row r="19">
          <cell r="C19">
            <v>67500</v>
          </cell>
        </row>
        <row r="20">
          <cell r="C20">
            <v>317500</v>
          </cell>
          <cell r="BL20">
            <v>317500</v>
          </cell>
        </row>
        <row r="22">
          <cell r="C22">
            <v>5411543</v>
          </cell>
        </row>
        <row r="23">
          <cell r="C23">
            <v>1461117</v>
          </cell>
        </row>
        <row r="24">
          <cell r="C24">
            <v>6872660</v>
          </cell>
          <cell r="BL24">
            <v>6872660</v>
          </cell>
        </row>
        <row r="28">
          <cell r="C28">
            <v>0</v>
          </cell>
        </row>
        <row r="29">
          <cell r="C29">
            <v>7190160</v>
          </cell>
        </row>
        <row r="30">
          <cell r="C30">
            <v>152698630</v>
          </cell>
        </row>
        <row r="32">
          <cell r="C32">
            <v>152698630</v>
          </cell>
        </row>
      </sheetData>
      <sheetData sheetId="7">
        <row r="2">
          <cell r="C2">
            <v>36164220</v>
          </cell>
        </row>
        <row r="3">
          <cell r="C3">
            <v>504000</v>
          </cell>
        </row>
        <row r="4">
          <cell r="C4">
            <v>36668220</v>
          </cell>
        </row>
        <row r="5">
          <cell r="C5">
            <v>7091803</v>
          </cell>
        </row>
        <row r="6">
          <cell r="C6">
            <v>11730000</v>
          </cell>
        </row>
        <row r="13">
          <cell r="C13">
            <v>0</v>
          </cell>
        </row>
        <row r="14">
          <cell r="C14">
            <v>55490023</v>
          </cell>
        </row>
        <row r="18">
          <cell r="C18">
            <v>250000</v>
          </cell>
        </row>
        <row r="19">
          <cell r="C19">
            <v>67500</v>
          </cell>
        </row>
        <row r="20">
          <cell r="C20">
            <v>317500</v>
          </cell>
          <cell r="BL20">
            <v>317500</v>
          </cell>
        </row>
        <row r="24">
          <cell r="C24">
            <v>0</v>
          </cell>
          <cell r="BL24">
            <v>0</v>
          </cell>
        </row>
        <row r="28">
          <cell r="C28">
            <v>0</v>
          </cell>
        </row>
        <row r="29">
          <cell r="C29">
            <v>317500</v>
          </cell>
        </row>
        <row r="30">
          <cell r="C30">
            <v>55807523</v>
          </cell>
        </row>
        <row r="32">
          <cell r="C32">
            <v>55807523</v>
          </cell>
        </row>
      </sheetData>
      <sheetData sheetId="8">
        <row r="2">
          <cell r="C2">
            <v>24805670</v>
          </cell>
        </row>
        <row r="3">
          <cell r="C3">
            <v>400000</v>
          </cell>
        </row>
        <row r="4">
          <cell r="C4">
            <v>25205670</v>
          </cell>
        </row>
        <row r="5">
          <cell r="C5">
            <v>4795630</v>
          </cell>
        </row>
        <row r="6">
          <cell r="C6">
            <v>9000000</v>
          </cell>
        </row>
        <row r="13">
          <cell r="C13">
            <v>0</v>
          </cell>
        </row>
        <row r="14">
          <cell r="C14">
            <v>39001300</v>
          </cell>
        </row>
        <row r="18">
          <cell r="C18">
            <v>3149606</v>
          </cell>
        </row>
        <row r="19">
          <cell r="C19">
            <v>850394</v>
          </cell>
        </row>
        <row r="20">
          <cell r="C20">
            <v>4000000</v>
          </cell>
          <cell r="BL20">
            <v>4000000</v>
          </cell>
        </row>
        <row r="24">
          <cell r="C24">
            <v>0</v>
          </cell>
          <cell r="BL24">
            <v>0</v>
          </cell>
        </row>
        <row r="28">
          <cell r="C28">
            <v>0</v>
          </cell>
        </row>
        <row r="29">
          <cell r="C29">
            <v>4000000</v>
          </cell>
        </row>
        <row r="30">
          <cell r="C30">
            <v>43001300</v>
          </cell>
        </row>
        <row r="32">
          <cell r="C32">
            <v>43001300</v>
          </cell>
        </row>
      </sheetData>
      <sheetData sheetId="9">
        <row r="5">
          <cell r="F5">
            <v>413866755</v>
          </cell>
          <cell r="AL5">
            <v>413866755</v>
          </cell>
        </row>
        <row r="6">
          <cell r="F6">
            <v>78147324</v>
          </cell>
          <cell r="AL6">
            <v>78147324</v>
          </cell>
        </row>
        <row r="7">
          <cell r="AL7">
            <v>768277836</v>
          </cell>
        </row>
        <row r="8">
          <cell r="F8">
            <v>14000000</v>
          </cell>
          <cell r="AL8">
            <v>14000000</v>
          </cell>
        </row>
        <row r="9">
          <cell r="AL9">
            <v>0</v>
          </cell>
        </row>
        <row r="10">
          <cell r="F10">
            <v>733250050</v>
          </cell>
          <cell r="AL10">
            <v>733250050</v>
          </cell>
        </row>
        <row r="11">
          <cell r="AL11">
            <v>20038000</v>
          </cell>
        </row>
        <row r="12">
          <cell r="F12">
            <v>51150000</v>
          </cell>
        </row>
        <row r="21">
          <cell r="F21">
            <v>622048224</v>
          </cell>
          <cell r="AL21">
            <v>622048224</v>
          </cell>
        </row>
        <row r="25">
          <cell r="F25">
            <v>264291943</v>
          </cell>
          <cell r="AL25">
            <v>264291943</v>
          </cell>
        </row>
        <row r="26">
          <cell r="F26">
            <v>30400000</v>
          </cell>
        </row>
        <row r="27">
          <cell r="F27">
            <v>28122624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md. Önkorm.kötelező "/>
      <sheetName val="Kmd. Önkorm.önként"/>
      <sheetName val="Kmd. Hivatal kötelező"/>
      <sheetName val="Kmd. Város Gondn.kötelező"/>
      <sheetName val="Körmendi Kult. Közp.kötelezö"/>
      <sheetName val="Faludi F Könyvtár kötelező "/>
      <sheetName val="Múzeum önként vállalt"/>
      <sheetName val="Bevételek  összesen "/>
    </sheetNames>
    <sheetDataSet>
      <sheetData sheetId="0">
        <row r="2">
          <cell r="C2">
            <v>79135720</v>
          </cell>
        </row>
        <row r="3">
          <cell r="C3">
            <v>247199900</v>
          </cell>
        </row>
        <row r="4">
          <cell r="C4">
            <v>314512327</v>
          </cell>
        </row>
        <row r="5">
          <cell r="C5">
            <v>0</v>
          </cell>
        </row>
        <row r="7">
          <cell r="C7">
            <v>640847947</v>
          </cell>
        </row>
        <row r="8">
          <cell r="C8">
            <v>48790340</v>
          </cell>
        </row>
        <row r="9">
          <cell r="C9">
            <v>689638287</v>
          </cell>
        </row>
        <row r="10">
          <cell r="C10">
            <v>0</v>
          </cell>
        </row>
        <row r="11">
          <cell r="C11">
            <v>841000000</v>
          </cell>
        </row>
        <row r="12">
          <cell r="C12">
            <v>35000000</v>
          </cell>
        </row>
        <row r="14">
          <cell r="C14">
            <v>1500000</v>
          </cell>
        </row>
        <row r="15">
          <cell r="C15">
            <v>877500000</v>
          </cell>
        </row>
        <row r="16">
          <cell r="C16">
            <v>134630000</v>
          </cell>
        </row>
        <row r="17">
          <cell r="C17">
            <v>77580000</v>
          </cell>
        </row>
        <row r="18">
          <cell r="C18">
            <v>1000000</v>
          </cell>
        </row>
        <row r="19">
          <cell r="C19">
            <v>78580000</v>
          </cell>
        </row>
        <row r="20">
          <cell r="C20">
            <v>0</v>
          </cell>
          <cell r="BB20">
            <v>0</v>
          </cell>
        </row>
        <row r="21">
          <cell r="C21">
            <v>2420000</v>
          </cell>
        </row>
        <row r="23">
          <cell r="C23">
            <v>2420000</v>
          </cell>
        </row>
        <row r="24">
          <cell r="C24">
            <v>456705846</v>
          </cell>
        </row>
        <row r="25">
          <cell r="C25">
            <v>177654600</v>
          </cell>
        </row>
        <row r="26">
          <cell r="C26">
            <v>453328050</v>
          </cell>
        </row>
        <row r="27">
          <cell r="C27">
            <v>98000000</v>
          </cell>
          <cell r="BB27">
            <v>98000000</v>
          </cell>
        </row>
        <row r="28">
          <cell r="C28">
            <v>26189112</v>
          </cell>
        </row>
        <row r="29">
          <cell r="C29">
            <v>1211877608</v>
          </cell>
        </row>
        <row r="30">
          <cell r="C30">
            <v>1782768287</v>
          </cell>
        </row>
        <row r="31">
          <cell r="C31">
            <v>2994645895</v>
          </cell>
        </row>
      </sheetData>
      <sheetData sheetId="1">
        <row r="2">
          <cell r="AQ2">
            <v>0</v>
          </cell>
        </row>
        <row r="3">
          <cell r="AQ3">
            <v>0</v>
          </cell>
        </row>
        <row r="4">
          <cell r="AQ4">
            <v>0</v>
          </cell>
        </row>
        <row r="5">
          <cell r="AQ5">
            <v>13879845</v>
          </cell>
        </row>
        <row r="6">
          <cell r="AQ6">
            <v>0</v>
          </cell>
        </row>
        <row r="7">
          <cell r="AQ7">
            <v>13879845</v>
          </cell>
        </row>
        <row r="8">
          <cell r="AQ8">
            <v>0</v>
          </cell>
        </row>
        <row r="9">
          <cell r="AQ9">
            <v>13879845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>
            <v>0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>
            <v>0</v>
          </cell>
        </row>
        <row r="18">
          <cell r="AQ18">
            <v>0</v>
          </cell>
        </row>
        <row r="19">
          <cell r="AQ19">
            <v>0</v>
          </cell>
        </row>
        <row r="20">
          <cell r="AQ20">
            <v>0</v>
          </cell>
        </row>
        <row r="22">
          <cell r="AQ22">
            <v>0</v>
          </cell>
        </row>
        <row r="23">
          <cell r="AQ23">
            <v>0</v>
          </cell>
        </row>
        <row r="24">
          <cell r="AQ24">
            <v>0</v>
          </cell>
        </row>
        <row r="25">
          <cell r="AQ25">
            <v>0</v>
          </cell>
        </row>
        <row r="26">
          <cell r="AQ26">
            <v>0</v>
          </cell>
        </row>
        <row r="28">
          <cell r="AQ28">
            <v>0</v>
          </cell>
        </row>
        <row r="29">
          <cell r="AQ29">
            <v>0</v>
          </cell>
        </row>
        <row r="30">
          <cell r="AQ30">
            <v>13879845</v>
          </cell>
        </row>
        <row r="31">
          <cell r="AQ31">
            <v>13879845</v>
          </cell>
        </row>
      </sheetData>
      <sheetData sheetId="2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9000000</v>
          </cell>
        </row>
        <row r="17">
          <cell r="C17" t="str">
            <v>,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248920500</v>
          </cell>
          <cell r="BA28">
            <v>248920500</v>
          </cell>
        </row>
        <row r="29">
          <cell r="C29">
            <v>248920500</v>
          </cell>
        </row>
        <row r="30">
          <cell r="C30">
            <v>9000000</v>
          </cell>
        </row>
        <row r="31">
          <cell r="C31">
            <v>257920500</v>
          </cell>
        </row>
      </sheetData>
      <sheetData sheetId="3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19250000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175512000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  <cell r="BA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236087523</v>
          </cell>
          <cell r="BA28">
            <v>236087523</v>
          </cell>
        </row>
        <row r="29">
          <cell r="C29">
            <v>236087523</v>
          </cell>
        </row>
        <row r="30">
          <cell r="C30">
            <v>194762000</v>
          </cell>
        </row>
        <row r="31">
          <cell r="C31">
            <v>430849523</v>
          </cell>
        </row>
      </sheetData>
      <sheetData sheetId="4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23000000</v>
          </cell>
          <cell r="BA16">
            <v>23000000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2000000</v>
          </cell>
          <cell r="BA20">
            <v>2000000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11416571</v>
          </cell>
        </row>
        <row r="27">
          <cell r="C27">
            <v>0</v>
          </cell>
        </row>
        <row r="28">
          <cell r="C28">
            <v>116282059</v>
          </cell>
          <cell r="BA28">
            <v>116282059</v>
          </cell>
        </row>
        <row r="29">
          <cell r="C29">
            <v>127698630</v>
          </cell>
        </row>
        <row r="30">
          <cell r="C30">
            <v>25000000</v>
          </cell>
        </row>
        <row r="31">
          <cell r="C31">
            <v>152698630</v>
          </cell>
        </row>
      </sheetData>
      <sheetData sheetId="5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2000000</v>
          </cell>
          <cell r="BA16">
            <v>2000000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  <cell r="BA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53807523</v>
          </cell>
          <cell r="BA28">
            <v>53807523</v>
          </cell>
        </row>
        <row r="29">
          <cell r="C29">
            <v>53807523</v>
          </cell>
        </row>
        <row r="30">
          <cell r="C30">
            <v>2000000</v>
          </cell>
        </row>
        <row r="31">
          <cell r="C31">
            <v>55807523</v>
          </cell>
        </row>
      </sheetData>
      <sheetData sheetId="6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4500000</v>
          </cell>
          <cell r="BA16">
            <v>4500000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  <cell r="BA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38501300</v>
          </cell>
          <cell r="BA28">
            <v>38501300</v>
          </cell>
        </row>
        <row r="29">
          <cell r="C29">
            <v>38501300</v>
          </cell>
        </row>
        <row r="30">
          <cell r="C30">
            <v>4500000</v>
          </cell>
        </row>
        <row r="31">
          <cell r="C31">
            <v>43001300</v>
          </cell>
        </row>
      </sheetData>
      <sheetData sheetId="7">
        <row r="8">
          <cell r="AC8">
            <v>654727792</v>
          </cell>
        </row>
        <row r="11">
          <cell r="AC11">
            <v>19250000</v>
          </cell>
        </row>
        <row r="16">
          <cell r="E16">
            <v>877500000</v>
          </cell>
        </row>
        <row r="17">
          <cell r="AC17">
            <v>348642000</v>
          </cell>
        </row>
        <row r="20">
          <cell r="E20">
            <v>78580000</v>
          </cell>
        </row>
        <row r="21">
          <cell r="AC21">
            <v>2000000</v>
          </cell>
        </row>
        <row r="22">
          <cell r="AC22">
            <v>2420000</v>
          </cell>
        </row>
        <row r="25">
          <cell r="AC25">
            <v>456705846</v>
          </cell>
        </row>
        <row r="26">
          <cell r="C26">
            <v>189071171</v>
          </cell>
          <cell r="AC26">
            <v>189071171</v>
          </cell>
        </row>
        <row r="27">
          <cell r="C27">
            <v>453328050</v>
          </cell>
          <cell r="AC27">
            <v>453328050</v>
          </cell>
        </row>
        <row r="28">
          <cell r="E28">
            <v>98000000</v>
          </cell>
        </row>
        <row r="33">
          <cell r="AC33">
            <v>3229015199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zoomScale="60" zoomScaleNormal="100" zoomScalePageLayoutView="96" workbookViewId="0">
      <selection activeCell="C9" sqref="C9"/>
    </sheetView>
  </sheetViews>
  <sheetFormatPr defaultRowHeight="15"/>
  <cols>
    <col min="1" max="1" width="85.28515625" bestFit="1" customWidth="1"/>
    <col min="2" max="2" width="20.42578125" style="62" bestFit="1" customWidth="1"/>
    <col min="3" max="3" width="80.42578125" style="61" bestFit="1" customWidth="1"/>
    <col min="4" max="4" width="20.85546875" style="61" bestFit="1" customWidth="1"/>
    <col min="5" max="5" width="18.85546875" style="61" bestFit="1" customWidth="1"/>
    <col min="6" max="6" width="14.85546875" style="61" bestFit="1" customWidth="1"/>
    <col min="7" max="7" width="10.85546875" style="61" bestFit="1" customWidth="1"/>
    <col min="8" max="8" width="11.5703125" style="61" bestFit="1" customWidth="1"/>
  </cols>
  <sheetData>
    <row r="1" spans="1:8" ht="54" customHeight="1">
      <c r="A1" s="191" t="s">
        <v>128</v>
      </c>
      <c r="B1" s="192" t="s">
        <v>417</v>
      </c>
      <c r="C1" s="191" t="s">
        <v>129</v>
      </c>
      <c r="D1" s="192" t="s">
        <v>417</v>
      </c>
    </row>
    <row r="2" spans="1:8" ht="30" customHeight="1">
      <c r="A2" s="193" t="s">
        <v>130</v>
      </c>
      <c r="B2" s="194"/>
      <c r="C2" s="193" t="s">
        <v>130</v>
      </c>
      <c r="D2" s="195"/>
    </row>
    <row r="3" spans="1:8" ht="30" customHeight="1">
      <c r="A3" s="196" t="s">
        <v>131</v>
      </c>
      <c r="B3" s="196">
        <f>'[1]kiadások  összesen '!$F$5</f>
        <v>413866755</v>
      </c>
      <c r="C3" s="197" t="s">
        <v>253</v>
      </c>
      <c r="D3" s="196">
        <f>'[2]Bevételek  összesen '!$AC$8</f>
        <v>654727792</v>
      </c>
    </row>
    <row r="4" spans="1:8" ht="30" customHeight="1">
      <c r="A4" s="196" t="s">
        <v>132</v>
      </c>
      <c r="B4" s="196">
        <f>'[1]kiadások  összesen '!$F$6</f>
        <v>78147324</v>
      </c>
      <c r="C4" s="197" t="s">
        <v>252</v>
      </c>
      <c r="D4" s="196">
        <f>800000+34790340</f>
        <v>35590340</v>
      </c>
    </row>
    <row r="5" spans="1:8" ht="30" customHeight="1">
      <c r="A5" s="196" t="s">
        <v>133</v>
      </c>
      <c r="B5" s="196">
        <f>'[1]kiadások  összesen '!$AL$7</f>
        <v>768277836</v>
      </c>
      <c r="C5" s="197" t="s">
        <v>474</v>
      </c>
      <c r="D5" s="196">
        <v>13200000</v>
      </c>
    </row>
    <row r="6" spans="1:8" ht="30" customHeight="1">
      <c r="A6" s="196" t="s">
        <v>134</v>
      </c>
      <c r="B6" s="196">
        <f>'[1]kiadások  összesen '!$F$8</f>
        <v>14000000</v>
      </c>
      <c r="C6" s="197" t="s">
        <v>365</v>
      </c>
      <c r="D6" s="196">
        <f>'[2]Bevételek  összesen '!$E$16</f>
        <v>877500000</v>
      </c>
    </row>
    <row r="7" spans="1:8" ht="30" customHeight="1">
      <c r="A7" s="196" t="s">
        <v>367</v>
      </c>
      <c r="B7" s="196">
        <f>'[1]kiadások  összesen '!$AL$9</f>
        <v>0</v>
      </c>
      <c r="C7" s="197" t="s">
        <v>364</v>
      </c>
      <c r="D7" s="196">
        <f>'[2]Bevételek  összesen '!$AC$17-D8-D9</f>
        <v>261012000</v>
      </c>
      <c r="E7" s="62"/>
      <c r="F7" s="62">
        <f>D3+D4+D5+D6+D7</f>
        <v>1842030132</v>
      </c>
    </row>
    <row r="8" spans="1:8" ht="30" customHeight="1">
      <c r="A8" s="196" t="s">
        <v>478</v>
      </c>
      <c r="B8" s="196">
        <f>'[1]kiadások  összesen '!$F$10</f>
        <v>733250050</v>
      </c>
      <c r="C8" s="197" t="s">
        <v>363</v>
      </c>
      <c r="D8" s="196">
        <v>69000000</v>
      </c>
      <c r="F8" s="62"/>
    </row>
    <row r="9" spans="1:8" ht="30" customHeight="1">
      <c r="A9" s="196" t="s">
        <v>479</v>
      </c>
      <c r="B9" s="196">
        <f>'[1]kiadások  összesen '!$F$12</f>
        <v>51150000</v>
      </c>
      <c r="C9" s="197" t="s">
        <v>533</v>
      </c>
      <c r="D9" s="196">
        <v>18630000</v>
      </c>
      <c r="F9" s="62"/>
    </row>
    <row r="10" spans="1:8" ht="30" customHeight="1">
      <c r="A10" s="196" t="s">
        <v>366</v>
      </c>
      <c r="B10" s="196">
        <f>'[1]kiadások  összesen '!$AL$11</f>
        <v>20038000</v>
      </c>
      <c r="C10" s="197" t="s">
        <v>480</v>
      </c>
      <c r="D10" s="196">
        <f>'[2]Bevételek  összesen '!$AC$21</f>
        <v>2000000</v>
      </c>
    </row>
    <row r="11" spans="1:8" ht="30" customHeight="1">
      <c r="A11" s="196" t="s">
        <v>476</v>
      </c>
      <c r="B11" s="196">
        <f>25000000-15000000+3000000+9630000-2630000</f>
        <v>20000000</v>
      </c>
      <c r="C11" s="197"/>
      <c r="D11" s="196"/>
      <c r="F11" s="62"/>
    </row>
    <row r="12" spans="1:8" ht="30" customHeight="1">
      <c r="A12" s="196" t="s">
        <v>477</v>
      </c>
      <c r="B12" s="196">
        <v>6103561</v>
      </c>
      <c r="C12" s="197"/>
      <c r="D12" s="196"/>
      <c r="F12" s="62"/>
    </row>
    <row r="13" spans="1:8" ht="30" customHeight="1">
      <c r="A13" s="199" t="s">
        <v>279</v>
      </c>
      <c r="B13" s="199">
        <f>SUM(B3:B12)</f>
        <v>2104833526</v>
      </c>
      <c r="C13" s="198" t="s">
        <v>280</v>
      </c>
      <c r="D13" s="199">
        <f>SUM(D2:D12)</f>
        <v>1931660132</v>
      </c>
      <c r="E13" s="62">
        <f>1863439792-19000000+8000000+20000000+800000+18630000</f>
        <v>1891869792</v>
      </c>
      <c r="F13" s="62"/>
    </row>
    <row r="14" spans="1:8" ht="30" customHeight="1">
      <c r="A14" s="196" t="s">
        <v>259</v>
      </c>
      <c r="B14" s="196">
        <v>26189112</v>
      </c>
      <c r="C14" s="197" t="s">
        <v>254</v>
      </c>
      <c r="D14" s="196">
        <f>'[2]Bevételek  összesen '!$AC$26</f>
        <v>189071171</v>
      </c>
      <c r="E14" s="62"/>
      <c r="F14" s="62"/>
    </row>
    <row r="15" spans="1:8" ht="30" customHeight="1">
      <c r="A15" s="196"/>
      <c r="B15" s="196"/>
      <c r="C15" s="197" t="s">
        <v>285</v>
      </c>
      <c r="D15" s="196">
        <f>'[2]Bevételek  összesen '!$E$28</f>
        <v>98000000</v>
      </c>
      <c r="E15" s="62"/>
      <c r="F15" s="62"/>
    </row>
    <row r="16" spans="1:8" s="1" customFormat="1" ht="30" customHeight="1">
      <c r="A16" s="199" t="s">
        <v>281</v>
      </c>
      <c r="B16" s="199">
        <f>SUM(B13:B15)</f>
        <v>2131022638</v>
      </c>
      <c r="C16" s="198" t="s">
        <v>280</v>
      </c>
      <c r="D16" s="199">
        <f>D13+D14+D15</f>
        <v>2218731303</v>
      </c>
      <c r="E16" s="11">
        <f>D16-B16-D10</f>
        <v>85708665</v>
      </c>
      <c r="F16" s="11"/>
      <c r="G16" s="10"/>
      <c r="H16" s="10"/>
    </row>
    <row r="17" spans="1:8" ht="30" customHeight="1">
      <c r="A17" s="198" t="s">
        <v>135</v>
      </c>
      <c r="B17" s="196"/>
      <c r="C17" s="198" t="s">
        <v>135</v>
      </c>
      <c r="D17" s="196"/>
      <c r="F17" s="62"/>
    </row>
    <row r="18" spans="1:8" ht="30" customHeight="1">
      <c r="A18" s="197" t="s">
        <v>136</v>
      </c>
      <c r="B18" s="196">
        <f>'[1]kiadások  összesen '!$F$21</f>
        <v>622048224</v>
      </c>
      <c r="C18" s="197" t="s">
        <v>137</v>
      </c>
      <c r="D18" s="200">
        <f>'[2]Bevételek  összesen '!$AC$11</f>
        <v>19250000</v>
      </c>
    </row>
    <row r="19" spans="1:8" ht="30" customHeight="1">
      <c r="A19" s="197" t="s">
        <v>138</v>
      </c>
      <c r="B19" s="196">
        <f>'[1]kiadások  összesen '!$F$25</f>
        <v>264291943</v>
      </c>
      <c r="C19" s="197" t="s">
        <v>139</v>
      </c>
      <c r="D19" s="196">
        <f>'[2]Bevételek  összesen '!$E$20</f>
        <v>78580000</v>
      </c>
      <c r="F19" s="115"/>
    </row>
    <row r="20" spans="1:8" ht="30" customHeight="1">
      <c r="A20" s="197" t="s">
        <v>140</v>
      </c>
      <c r="B20" s="196">
        <f>'[1]kiadások  összesen '!$F$26+'[1]kiadások  összesen '!$F$27</f>
        <v>58522624</v>
      </c>
      <c r="C20" s="197" t="s">
        <v>475</v>
      </c>
      <c r="D20" s="196">
        <f>'[2]Bevételek  összesen '!$AC$22</f>
        <v>2420000</v>
      </c>
      <c r="F20" s="63"/>
    </row>
    <row r="21" spans="1:8" ht="30" customHeight="1">
      <c r="A21" s="197" t="s">
        <v>288</v>
      </c>
      <c r="B21" s="196">
        <v>148129770</v>
      </c>
      <c r="C21" s="198" t="s">
        <v>141</v>
      </c>
      <c r="D21" s="199">
        <f>SUM(D18:D20)</f>
        <v>100250000</v>
      </c>
      <c r="E21" s="62"/>
      <c r="F21" s="63"/>
    </row>
    <row r="22" spans="1:8" ht="30" customHeight="1">
      <c r="A22" s="197" t="s">
        <v>289</v>
      </c>
      <c r="B22" s="196"/>
      <c r="C22" s="201" t="s">
        <v>346</v>
      </c>
      <c r="D22" s="196">
        <f>'[2]Bevételek  összesen '!$AC$25</f>
        <v>456705846</v>
      </c>
      <c r="F22" s="63"/>
    </row>
    <row r="23" spans="1:8" ht="30" customHeight="1">
      <c r="A23" s="197" t="s">
        <v>290</v>
      </c>
      <c r="B23" s="196">
        <v>5000000</v>
      </c>
      <c r="C23" s="197" t="s">
        <v>483</v>
      </c>
      <c r="D23" s="196">
        <v>390770820</v>
      </c>
      <c r="F23" s="63"/>
    </row>
    <row r="24" spans="1:8" ht="30" customHeight="1">
      <c r="A24" s="198" t="s">
        <v>120</v>
      </c>
      <c r="B24" s="199">
        <f>SUM(B17:B23)</f>
        <v>1097992561</v>
      </c>
      <c r="C24" s="197" t="s">
        <v>484</v>
      </c>
      <c r="D24" s="196">
        <f>33094765+12699644-6748979+3000000-360-2630000+6642160+5000000+15000000-3500000</f>
        <v>62557230</v>
      </c>
      <c r="F24" s="115"/>
    </row>
    <row r="25" spans="1:8" ht="30" customHeight="1">
      <c r="A25" s="197"/>
      <c r="B25" s="196"/>
      <c r="C25" s="202" t="s">
        <v>282</v>
      </c>
      <c r="D25" s="203">
        <f>SUM(D22:D24)</f>
        <v>910033896</v>
      </c>
      <c r="F25" s="115"/>
    </row>
    <row r="26" spans="1:8" ht="30" customHeight="1">
      <c r="A26" s="198" t="s">
        <v>284</v>
      </c>
      <c r="B26" s="199">
        <f>B24</f>
        <v>1097992561</v>
      </c>
      <c r="C26" s="198" t="s">
        <v>283</v>
      </c>
      <c r="D26" s="199">
        <f>D21+D25</f>
        <v>1010283896</v>
      </c>
      <c r="E26" s="62"/>
      <c r="F26" s="62"/>
    </row>
    <row r="27" spans="1:8" ht="30" customHeight="1">
      <c r="A27" s="198" t="s">
        <v>142</v>
      </c>
      <c r="B27" s="199">
        <f>SUM(B16+B26)</f>
        <v>3229015199</v>
      </c>
      <c r="C27" s="198" t="s">
        <v>143</v>
      </c>
      <c r="D27" s="199">
        <f>SUM(D16+D26)</f>
        <v>3229015199</v>
      </c>
      <c r="E27" s="62">
        <f>D27-B27</f>
        <v>0</v>
      </c>
      <c r="F27" s="62"/>
    </row>
    <row r="28" spans="1:8">
      <c r="A28" s="2"/>
      <c r="B28" s="60"/>
      <c r="C28" s="116"/>
      <c r="D28" s="60"/>
    </row>
    <row r="29" spans="1:8">
      <c r="D29" s="59">
        <f>B30</f>
        <v>3229015199</v>
      </c>
      <c r="F29" s="62"/>
    </row>
    <row r="30" spans="1:8" s="1" customFormat="1">
      <c r="B30" s="62">
        <f>'[2]Bevételek  összesen '!$AC$33</f>
        <v>3229015199</v>
      </c>
      <c r="C30" s="11"/>
      <c r="D30" s="10"/>
      <c r="E30" s="10"/>
      <c r="F30" s="11"/>
      <c r="G30" s="11"/>
      <c r="H30" s="11"/>
    </row>
    <row r="31" spans="1:8">
      <c r="D31" s="62">
        <f>B27-D27</f>
        <v>0</v>
      </c>
      <c r="F31" s="62"/>
      <c r="G31" s="62"/>
      <c r="H31" s="62"/>
    </row>
    <row r="32" spans="1:8">
      <c r="B32" s="62">
        <f>B27-B30</f>
        <v>0</v>
      </c>
      <c r="D32" s="62">
        <f>D29-D27</f>
        <v>0</v>
      </c>
      <c r="E32" s="62"/>
      <c r="F32" s="62"/>
      <c r="G32" s="62"/>
      <c r="H32" s="62"/>
    </row>
    <row r="33" spans="2:8">
      <c r="D33" s="62"/>
      <c r="F33" s="62"/>
      <c r="G33" s="62"/>
      <c r="H33" s="62"/>
    </row>
    <row r="34" spans="2:8">
      <c r="F34" s="62"/>
      <c r="G34" s="62"/>
      <c r="H34" s="62"/>
    </row>
    <row r="35" spans="2:8">
      <c r="D35" s="62"/>
      <c r="F35" s="62"/>
      <c r="G35" s="62"/>
      <c r="H35" s="62"/>
    </row>
    <row r="36" spans="2:8">
      <c r="D36" s="62"/>
      <c r="F36" s="62"/>
      <c r="G36" s="62"/>
      <c r="H36" s="62"/>
    </row>
    <row r="37" spans="2:8">
      <c r="D37" s="62"/>
      <c r="E37" s="62"/>
      <c r="F37" s="62"/>
    </row>
    <row r="38" spans="2:8">
      <c r="D38" s="62"/>
      <c r="E38" s="62"/>
      <c r="F38" s="62"/>
    </row>
    <row r="39" spans="2:8">
      <c r="D39" s="62"/>
      <c r="E39" s="62"/>
      <c r="F39" s="62"/>
    </row>
    <row r="40" spans="2:8">
      <c r="D40" s="62"/>
      <c r="E40" s="62"/>
      <c r="F40" s="62"/>
    </row>
    <row r="41" spans="2:8">
      <c r="D41" s="62"/>
      <c r="E41" s="62"/>
      <c r="F41" s="62"/>
    </row>
    <row r="42" spans="2:8">
      <c r="C42" s="117"/>
      <c r="D42" s="62"/>
      <c r="F42" s="62"/>
    </row>
    <row r="43" spans="2:8">
      <c r="C43" s="62"/>
      <c r="D43" s="62"/>
      <c r="F43" s="62"/>
    </row>
    <row r="44" spans="2:8">
      <c r="D44" s="62"/>
      <c r="F44" s="62"/>
    </row>
    <row r="45" spans="2:8">
      <c r="B45" s="118"/>
      <c r="C45" s="117"/>
      <c r="D45" s="62"/>
      <c r="E45" s="62"/>
      <c r="F45" s="62"/>
      <c r="G45" s="62"/>
    </row>
    <row r="46" spans="2:8">
      <c r="D46" s="62"/>
      <c r="E46" s="62"/>
      <c r="F46" s="62"/>
      <c r="G46" s="62"/>
    </row>
    <row r="47" spans="2:8">
      <c r="C47" s="62"/>
      <c r="D47" s="62"/>
      <c r="E47" s="62"/>
      <c r="F47" s="62"/>
      <c r="G47" s="62"/>
    </row>
    <row r="48" spans="2:8">
      <c r="D48" s="62"/>
      <c r="E48" s="62"/>
      <c r="F48" s="62"/>
      <c r="G48" s="62"/>
    </row>
    <row r="49" spans="4:7">
      <c r="D49" s="62"/>
      <c r="E49" s="62"/>
      <c r="F49" s="62"/>
      <c r="G49" s="62"/>
    </row>
    <row r="50" spans="4:7">
      <c r="D50" s="62"/>
      <c r="E50" s="62"/>
      <c r="F50" s="62"/>
      <c r="G50" s="62"/>
    </row>
  </sheetData>
  <phoneticPr fontId="28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>
    <oddHeader xml:space="preserve">&amp;C&amp;"Times New Roman,Normál"&amp;20 Körmend Város Önkormányzata és Intézményei 2020. évi kiemelt kiadási és bevételi jogcímei&amp;R&amp;"Times New Roman,Normál"&amp;16
"1. melléklet .../2020. (...)  önkormányzati rendelethez
adatok Ft-ban"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U943"/>
  <sheetViews>
    <sheetView topLeftCell="A223" zoomScale="50" zoomScaleNormal="25" zoomScaleSheetLayoutView="50" zoomScalePageLayoutView="25" workbookViewId="0">
      <selection activeCell="C230" sqref="C230"/>
    </sheetView>
  </sheetViews>
  <sheetFormatPr defaultColWidth="9.140625" defaultRowHeight="57.75" customHeight="1"/>
  <cols>
    <col min="1" max="1" width="255.7109375" style="78" bestFit="1" customWidth="1"/>
    <col min="2" max="2" width="27" style="69" bestFit="1" customWidth="1"/>
    <col min="3" max="3" width="55.5703125" style="69" bestFit="1" customWidth="1"/>
    <col min="4" max="4" width="46.42578125" style="69" bestFit="1" customWidth="1"/>
    <col min="5" max="5" width="70.140625" style="69" bestFit="1" customWidth="1"/>
    <col min="6" max="6" width="63" style="69" bestFit="1" customWidth="1"/>
    <col min="7" max="16384" width="9.140625" style="69"/>
  </cols>
  <sheetData>
    <row r="1" spans="1:55" ht="35.25" customHeight="1">
      <c r="A1" s="274" t="s">
        <v>0</v>
      </c>
      <c r="B1" s="271" t="s">
        <v>296</v>
      </c>
      <c r="C1" s="280" t="s">
        <v>234</v>
      </c>
      <c r="D1" s="281"/>
      <c r="E1" s="281"/>
      <c r="F1" s="281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55" ht="20.25" customHeight="1">
      <c r="A2" s="275"/>
      <c r="B2" s="272"/>
      <c r="C2" s="281"/>
      <c r="D2" s="281"/>
      <c r="E2" s="281"/>
      <c r="F2" s="281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55" ht="137.25">
      <c r="A3" s="276"/>
      <c r="B3" s="273"/>
      <c r="C3" s="87" t="s">
        <v>294</v>
      </c>
      <c r="D3" s="87" t="s">
        <v>295</v>
      </c>
      <c r="E3" s="87" t="s">
        <v>293</v>
      </c>
      <c r="F3" s="88" t="s">
        <v>249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55" ht="99.95" customHeight="1">
      <c r="A4" s="89" t="s">
        <v>42</v>
      </c>
      <c r="B4" s="90" t="s">
        <v>43</v>
      </c>
      <c r="C4" s="85">
        <f>'[2]Kmd. Önkorm.kötelező '!$C2</f>
        <v>79135720</v>
      </c>
      <c r="D4" s="85">
        <f>'[2]Kmd. Önkorm.önként'!$AQ2</f>
        <v>0</v>
      </c>
      <c r="E4" s="85">
        <v>0</v>
      </c>
      <c r="F4" s="85">
        <f>SUM(C4:E4)</f>
        <v>79135720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55" ht="99.95" customHeight="1">
      <c r="A5" s="89" t="s">
        <v>44</v>
      </c>
      <c r="B5" s="90" t="s">
        <v>45</v>
      </c>
      <c r="C5" s="85">
        <f>'[2]Kmd. Önkorm.kötelező '!$C3</f>
        <v>247199900</v>
      </c>
      <c r="D5" s="85">
        <f>'[2]Kmd. Önkorm.önként'!$AQ3</f>
        <v>0</v>
      </c>
      <c r="E5" s="85">
        <v>0</v>
      </c>
      <c r="F5" s="85">
        <f t="shared" ref="F5:F33" si="0">SUM(C5:E5)</f>
        <v>247199900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55" ht="99.95" customHeight="1">
      <c r="A6" s="89" t="s">
        <v>46</v>
      </c>
      <c r="B6" s="90" t="s">
        <v>47</v>
      </c>
      <c r="C6" s="85">
        <f>'[2]Kmd. Önkorm.kötelező '!$C4</f>
        <v>314512327</v>
      </c>
      <c r="D6" s="85">
        <f>'[2]Kmd. Önkorm.önként'!$AQ4</f>
        <v>0</v>
      </c>
      <c r="E6" s="85">
        <v>0</v>
      </c>
      <c r="F6" s="85">
        <f t="shared" si="0"/>
        <v>314512327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55" ht="99.95" customHeight="1">
      <c r="A7" s="89" t="s">
        <v>48</v>
      </c>
      <c r="B7" s="90" t="s">
        <v>49</v>
      </c>
      <c r="C7" s="85">
        <f>'[2]Kmd. Önkorm.kötelező '!$C5</f>
        <v>0</v>
      </c>
      <c r="D7" s="85">
        <f>'[2]Kmd. Önkorm.önként'!$AQ5</f>
        <v>13879845</v>
      </c>
      <c r="E7" s="85">
        <v>0</v>
      </c>
      <c r="F7" s="85">
        <f t="shared" si="0"/>
        <v>13879845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55" ht="99.95" customHeight="1">
      <c r="A8" s="89" t="s">
        <v>50</v>
      </c>
      <c r="B8" s="90" t="s">
        <v>51</v>
      </c>
      <c r="C8" s="85">
        <f>'[2]Kmd. Önkorm.kötelező '!$C6</f>
        <v>0</v>
      </c>
      <c r="D8" s="85">
        <f>'[2]Kmd. Önkorm.önként'!$AQ6</f>
        <v>0</v>
      </c>
      <c r="E8" s="85">
        <v>0</v>
      </c>
      <c r="F8" s="85">
        <f t="shared" si="0"/>
        <v>0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55" ht="99.95" customHeight="1">
      <c r="A9" s="91" t="s">
        <v>117</v>
      </c>
      <c r="B9" s="92" t="s">
        <v>53</v>
      </c>
      <c r="C9" s="85">
        <f>'[2]Kmd. Önkorm.kötelező '!$C7</f>
        <v>640847947</v>
      </c>
      <c r="D9" s="85">
        <f>'[2]Kmd. Önkorm.önként'!$AQ7</f>
        <v>13879845</v>
      </c>
      <c r="E9" s="85">
        <v>0</v>
      </c>
      <c r="F9" s="85">
        <f t="shared" si="0"/>
        <v>654727792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55" ht="99.95" customHeight="1" thickBot="1">
      <c r="A10" s="91" t="s">
        <v>54</v>
      </c>
      <c r="B10" s="90" t="s">
        <v>55</v>
      </c>
      <c r="C10" s="85">
        <f>'[2]Kmd. Önkorm.kötelező '!$C8</f>
        <v>48790340</v>
      </c>
      <c r="D10" s="85">
        <f>'[2]Kmd. Önkorm.önként'!$AQ8</f>
        <v>0</v>
      </c>
      <c r="E10" s="85">
        <v>0</v>
      </c>
      <c r="F10" s="85">
        <f t="shared" si="0"/>
        <v>48790340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</row>
    <row r="11" spans="1:55" s="71" customFormat="1" ht="99.95" customHeight="1" thickBot="1">
      <c r="A11" s="93" t="s">
        <v>56</v>
      </c>
      <c r="B11" s="94" t="s">
        <v>57</v>
      </c>
      <c r="C11" s="86">
        <f>'[2]Kmd. Önkorm.kötelező '!$C9</f>
        <v>689638287</v>
      </c>
      <c r="D11" s="85">
        <f>'[2]Kmd. Önkorm.önként'!$AQ9</f>
        <v>13879845</v>
      </c>
      <c r="E11" s="86">
        <v>0</v>
      </c>
      <c r="F11" s="86">
        <f t="shared" si="0"/>
        <v>703518132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</row>
    <row r="12" spans="1:55" s="71" customFormat="1" ht="99.95" customHeight="1" thickBot="1">
      <c r="A12" s="93" t="s">
        <v>58</v>
      </c>
      <c r="B12" s="94" t="s">
        <v>59</v>
      </c>
      <c r="C12" s="86">
        <f>'[2]Kmd. Önkorm.kötelező '!$C10</f>
        <v>0</v>
      </c>
      <c r="D12" s="85">
        <f>'[2]Kmd. Önkorm.önként'!$AQ10</f>
        <v>0</v>
      </c>
      <c r="E12" s="86">
        <v>0</v>
      </c>
      <c r="F12" s="86">
        <f t="shared" si="0"/>
        <v>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</row>
    <row r="13" spans="1:55" ht="99.95" customHeight="1">
      <c r="A13" s="91" t="s">
        <v>274</v>
      </c>
      <c r="B13" s="90" t="s">
        <v>61</v>
      </c>
      <c r="C13" s="85">
        <f>'[2]Kmd. Önkorm.kötelező '!$C11</f>
        <v>841000000</v>
      </c>
      <c r="D13" s="85">
        <f>'[2]Kmd. Önkorm.önként'!$AQ11</f>
        <v>0</v>
      </c>
      <c r="E13" s="85">
        <v>0</v>
      </c>
      <c r="F13" s="85">
        <f t="shared" si="0"/>
        <v>841000000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</row>
    <row r="14" spans="1:55" ht="99.95" customHeight="1">
      <c r="A14" s="91" t="s">
        <v>62</v>
      </c>
      <c r="B14" s="90" t="s">
        <v>63</v>
      </c>
      <c r="C14" s="85">
        <f>'[2]Kmd. Önkorm.kötelező '!$C12</f>
        <v>35000000</v>
      </c>
      <c r="D14" s="85">
        <f>'[2]Kmd. Önkorm.önként'!$AQ12</f>
        <v>0</v>
      </c>
      <c r="E14" s="85">
        <v>0</v>
      </c>
      <c r="F14" s="85">
        <f t="shared" si="0"/>
        <v>35000000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1:55" ht="99.95" customHeight="1">
      <c r="A15" s="91" t="s">
        <v>275</v>
      </c>
      <c r="B15" s="90" t="s">
        <v>163</v>
      </c>
      <c r="C15" s="85">
        <f>'[2]Kmd. Önkorm.kötelező '!$C13</f>
        <v>0</v>
      </c>
      <c r="D15" s="85">
        <f>'[2]Kmd. Önkorm.önként'!$AQ13</f>
        <v>0</v>
      </c>
      <c r="E15" s="85">
        <v>0</v>
      </c>
      <c r="F15" s="85">
        <f t="shared" si="0"/>
        <v>0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</row>
    <row r="16" spans="1:55" ht="99.95" customHeight="1" thickBot="1">
      <c r="A16" s="91" t="s">
        <v>64</v>
      </c>
      <c r="B16" s="90" t="s">
        <v>65</v>
      </c>
      <c r="C16" s="85">
        <f>'[2]Kmd. Önkorm.kötelező '!$C14</f>
        <v>1500000</v>
      </c>
      <c r="D16" s="85">
        <f>'[2]Kmd. Önkorm.önként'!$AQ14</f>
        <v>0</v>
      </c>
      <c r="E16" s="85">
        <v>0</v>
      </c>
      <c r="F16" s="85">
        <f t="shared" si="0"/>
        <v>1500000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</row>
    <row r="17" spans="1:56" s="71" customFormat="1" ht="99.95" customHeight="1" thickBot="1">
      <c r="A17" s="93" t="s">
        <v>124</v>
      </c>
      <c r="B17" s="94" t="s">
        <v>67</v>
      </c>
      <c r="C17" s="86">
        <f>'[2]Kmd. Önkorm.kötelező '!$C15</f>
        <v>877500000</v>
      </c>
      <c r="D17" s="85">
        <f>'[2]Kmd. Önkorm.önként'!$AQ15</f>
        <v>0</v>
      </c>
      <c r="E17" s="86">
        <v>0</v>
      </c>
      <c r="F17" s="86">
        <f t="shared" si="0"/>
        <v>877500000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</row>
    <row r="18" spans="1:56" s="71" customFormat="1" ht="99.95" customHeight="1" thickBot="1">
      <c r="A18" s="93" t="s">
        <v>123</v>
      </c>
      <c r="B18" s="94" t="s">
        <v>69</v>
      </c>
      <c r="C18" s="86">
        <f>'[2]Kmd. Önkorm.kötelező '!$C16</f>
        <v>134630000</v>
      </c>
      <c r="D18" s="85">
        <f>'[2]Kmd. Önkorm.önként'!$AQ16</f>
        <v>0</v>
      </c>
      <c r="E18" s="86">
        <v>0</v>
      </c>
      <c r="F18" s="86">
        <f t="shared" si="0"/>
        <v>134630000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</row>
    <row r="19" spans="1:56" ht="99.95" customHeight="1">
      <c r="A19" s="89" t="s">
        <v>70</v>
      </c>
      <c r="B19" s="90" t="s">
        <v>71</v>
      </c>
      <c r="C19" s="85">
        <f>'[2]Kmd. Önkorm.kötelező '!$C17</f>
        <v>77580000</v>
      </c>
      <c r="D19" s="85">
        <f>'[2]Kmd. Önkorm.önként'!$AQ17</f>
        <v>0</v>
      </c>
      <c r="E19" s="85">
        <v>0</v>
      </c>
      <c r="F19" s="85">
        <f t="shared" si="0"/>
        <v>77580000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</row>
    <row r="20" spans="1:56" s="73" customFormat="1" ht="99.95" customHeight="1" thickBot="1">
      <c r="A20" s="95" t="s">
        <v>121</v>
      </c>
      <c r="B20" s="94" t="s">
        <v>73</v>
      </c>
      <c r="C20" s="86">
        <f>'[2]Kmd. Önkorm.kötelező '!$C18</f>
        <v>1000000</v>
      </c>
      <c r="D20" s="85">
        <f>'[2]Kmd. Önkorm.önként'!$AQ18</f>
        <v>0</v>
      </c>
      <c r="E20" s="86">
        <v>0</v>
      </c>
      <c r="F20" s="86">
        <f t="shared" si="0"/>
        <v>1000000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2"/>
    </row>
    <row r="21" spans="1:56" s="74" customFormat="1" ht="99.95" customHeight="1" thickBot="1">
      <c r="A21" s="89" t="s">
        <v>122</v>
      </c>
      <c r="B21" s="90" t="s">
        <v>73</v>
      </c>
      <c r="C21" s="85">
        <f>'[2]Kmd. Önkorm.kötelező '!$C19</f>
        <v>78580000</v>
      </c>
      <c r="D21" s="85">
        <f>'[2]Kmd. Önkorm.önként'!$AQ19</f>
        <v>0</v>
      </c>
      <c r="E21" s="85">
        <v>0</v>
      </c>
      <c r="F21" s="85">
        <f t="shared" si="0"/>
        <v>78580000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</row>
    <row r="22" spans="1:56" s="71" customFormat="1" ht="99.95" customHeight="1" thickBot="1">
      <c r="A22" s="95" t="s">
        <v>125</v>
      </c>
      <c r="B22" s="94" t="s">
        <v>75</v>
      </c>
      <c r="C22" s="86">
        <f>'[2]Kmd. Önkorm.kötelező '!$C20</f>
        <v>0</v>
      </c>
      <c r="D22" s="85">
        <f>'[2]Kmd. Önkorm.önként'!$AQ20</f>
        <v>0</v>
      </c>
      <c r="E22" s="86">
        <v>0</v>
      </c>
      <c r="F22" s="86">
        <f t="shared" si="0"/>
        <v>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</row>
    <row r="23" spans="1:56" s="70" customFormat="1" ht="99.95" customHeight="1">
      <c r="A23" s="89" t="s">
        <v>244</v>
      </c>
      <c r="B23" s="90" t="s">
        <v>243</v>
      </c>
      <c r="C23" s="85">
        <f>'[2]Kmd. Önkorm.kötelező '!$C21</f>
        <v>2420000</v>
      </c>
      <c r="D23" s="85">
        <f>'[2]Kmd. Önkorm.önként'!$AQ21</f>
        <v>0</v>
      </c>
      <c r="E23" s="85">
        <v>0</v>
      </c>
      <c r="F23" s="85">
        <f t="shared" si="0"/>
        <v>2420000</v>
      </c>
    </row>
    <row r="24" spans="1:56" ht="99.95" customHeight="1" thickBot="1">
      <c r="A24" s="89" t="s">
        <v>76</v>
      </c>
      <c r="B24" s="90" t="s">
        <v>77</v>
      </c>
      <c r="C24" s="85">
        <f>'[2]Kmd. Önkorm.kötelező '!$C22</f>
        <v>0</v>
      </c>
      <c r="D24" s="85">
        <f>'[2]Kmd. Önkorm.önként'!$AQ22</f>
        <v>0</v>
      </c>
      <c r="E24" s="85">
        <v>0</v>
      </c>
      <c r="F24" s="85">
        <f t="shared" si="0"/>
        <v>0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</row>
    <row r="25" spans="1:56" s="71" customFormat="1" ht="99.95" customHeight="1" thickBot="1">
      <c r="A25" s="95" t="s">
        <v>126</v>
      </c>
      <c r="B25" s="94" t="s">
        <v>80</v>
      </c>
      <c r="C25" s="86">
        <f>'[2]Kmd. Önkorm.kötelező '!$C23</f>
        <v>2420000</v>
      </c>
      <c r="D25" s="85">
        <f>'[2]Kmd. Önkorm.önként'!$AQ23</f>
        <v>0</v>
      </c>
      <c r="E25" s="86">
        <v>0</v>
      </c>
      <c r="F25" s="86">
        <f t="shared" si="0"/>
        <v>2420000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</row>
    <row r="26" spans="1:56" s="75" customFormat="1" ht="99.95" customHeight="1" thickBot="1">
      <c r="A26" s="89" t="s">
        <v>127</v>
      </c>
      <c r="B26" s="90" t="s">
        <v>182</v>
      </c>
      <c r="C26" s="85">
        <f>'[2]Kmd. Önkorm.kötelező '!$C24</f>
        <v>456705846</v>
      </c>
      <c r="D26" s="85">
        <f>'[2]Kmd. Önkorm.önként'!$AQ24</f>
        <v>0</v>
      </c>
      <c r="E26" s="85">
        <v>0</v>
      </c>
      <c r="F26" s="85">
        <f t="shared" si="0"/>
        <v>456705846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</row>
    <row r="27" spans="1:56" s="71" customFormat="1" ht="99.95" customHeight="1" thickBot="1">
      <c r="A27" s="89" t="s">
        <v>262</v>
      </c>
      <c r="B27" s="90" t="s">
        <v>182</v>
      </c>
      <c r="C27" s="85">
        <f>'[2]Kmd. Önkorm.kötelező '!$C25</f>
        <v>177654600</v>
      </c>
      <c r="D27" s="85">
        <f>'[2]Kmd. Önkorm.önként'!$AQ25</f>
        <v>0</v>
      </c>
      <c r="E27" s="85">
        <v>0</v>
      </c>
      <c r="F27" s="85">
        <f t="shared" si="0"/>
        <v>177654600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</row>
    <row r="28" spans="1:56" s="71" customFormat="1" ht="99.95" customHeight="1" thickBot="1">
      <c r="A28" s="96" t="s">
        <v>232</v>
      </c>
      <c r="B28" s="90" t="s">
        <v>90</v>
      </c>
      <c r="C28" s="85">
        <f>'[2]Kmd. Önkorm.kötelező '!$C26</f>
        <v>453328050</v>
      </c>
      <c r="D28" s="85">
        <f>'[2]Kmd. Önkorm.önként'!$AQ26</f>
        <v>0</v>
      </c>
      <c r="E28" s="85">
        <v>0</v>
      </c>
      <c r="F28" s="85">
        <f t="shared" si="0"/>
        <v>453328050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</row>
    <row r="29" spans="1:56" s="76" customFormat="1" ht="99.95" customHeight="1" thickBot="1">
      <c r="A29" s="96" t="s">
        <v>292</v>
      </c>
      <c r="B29" s="90" t="s">
        <v>90</v>
      </c>
      <c r="C29" s="85">
        <f>'[2]Kmd. Önkorm.kötelező '!$C27</f>
        <v>98000000</v>
      </c>
      <c r="D29" s="85">
        <f>'[2]Kmd. Önkorm.önként'!$AQ27</f>
        <v>0</v>
      </c>
      <c r="E29" s="85">
        <v>0</v>
      </c>
      <c r="F29" s="85">
        <f t="shared" si="0"/>
        <v>98000000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</row>
    <row r="30" spans="1:56" s="76" customFormat="1" ht="99.95" customHeight="1" thickBot="1">
      <c r="A30" s="89" t="s">
        <v>250</v>
      </c>
      <c r="B30" s="90" t="s">
        <v>245</v>
      </c>
      <c r="C30" s="85">
        <f>'[2]Kmd. Önkorm.kötelező '!$C28</f>
        <v>26189112</v>
      </c>
      <c r="D30" s="85">
        <f>'[2]Kmd. Önkorm.önként'!$AQ28</f>
        <v>0</v>
      </c>
      <c r="E30" s="85">
        <v>0</v>
      </c>
      <c r="F30" s="85">
        <f t="shared" si="0"/>
        <v>26189112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</row>
    <row r="31" spans="1:56" s="71" customFormat="1" ht="99.95" customHeight="1" thickBot="1">
      <c r="A31" s="95" t="s">
        <v>180</v>
      </c>
      <c r="B31" s="94" t="s">
        <v>181</v>
      </c>
      <c r="C31" s="86">
        <f>'[2]Kmd. Önkorm.kötelező '!$C29</f>
        <v>1211877608</v>
      </c>
      <c r="D31" s="85">
        <f>'[2]Kmd. Önkorm.önként'!$AQ29</f>
        <v>0</v>
      </c>
      <c r="E31" s="86">
        <v>0</v>
      </c>
      <c r="F31" s="86">
        <f t="shared" si="0"/>
        <v>1211877608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</row>
    <row r="32" spans="1:56" s="71" customFormat="1" ht="99.95" customHeight="1" thickBot="1">
      <c r="A32" s="89" t="s">
        <v>78</v>
      </c>
      <c r="B32" s="90" t="s">
        <v>79</v>
      </c>
      <c r="C32" s="85">
        <f>'[2]Kmd. Önkorm.kötelező '!$C30</f>
        <v>1782768287</v>
      </c>
      <c r="D32" s="85">
        <f>'[2]Kmd. Önkorm.önként'!$AQ30</f>
        <v>13879845</v>
      </c>
      <c r="E32" s="85">
        <v>0</v>
      </c>
      <c r="F32" s="85">
        <f t="shared" si="0"/>
        <v>1796648132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</row>
    <row r="33" spans="1:6" s="70" customFormat="1" ht="99.95" customHeight="1">
      <c r="A33" s="95" t="s">
        <v>183</v>
      </c>
      <c r="B33" s="94" t="s">
        <v>184</v>
      </c>
      <c r="C33" s="86">
        <f>'[2]Kmd. Önkorm.kötelező '!$C31</f>
        <v>2994645895</v>
      </c>
      <c r="D33" s="85">
        <f>'[2]Kmd. Önkorm.önként'!$AQ31</f>
        <v>13879845</v>
      </c>
      <c r="E33" s="86">
        <v>0</v>
      </c>
      <c r="F33" s="86">
        <f t="shared" si="0"/>
        <v>3008525740</v>
      </c>
    </row>
    <row r="34" spans="1:6" s="70" customFormat="1" ht="57.75" customHeight="1">
      <c r="A34" s="274" t="s">
        <v>0</v>
      </c>
      <c r="B34" s="271" t="s">
        <v>296</v>
      </c>
      <c r="C34" s="280" t="s">
        <v>2</v>
      </c>
      <c r="D34" s="281"/>
      <c r="E34" s="281"/>
      <c r="F34" s="281"/>
    </row>
    <row r="35" spans="1:6" s="70" customFormat="1" ht="57.75" customHeight="1">
      <c r="A35" s="275"/>
      <c r="B35" s="272"/>
      <c r="C35" s="281"/>
      <c r="D35" s="281"/>
      <c r="E35" s="281"/>
      <c r="F35" s="281"/>
    </row>
    <row r="36" spans="1:6" s="70" customFormat="1" ht="137.25">
      <c r="A36" s="276"/>
      <c r="B36" s="273"/>
      <c r="C36" s="87" t="s">
        <v>294</v>
      </c>
      <c r="D36" s="87" t="s">
        <v>295</v>
      </c>
      <c r="E36" s="87" t="s">
        <v>293</v>
      </c>
      <c r="F36" s="88" t="s">
        <v>249</v>
      </c>
    </row>
    <row r="37" spans="1:6" s="70" customFormat="1" ht="99.95" customHeight="1">
      <c r="A37" s="89" t="s">
        <v>42</v>
      </c>
      <c r="B37" s="90" t="s">
        <v>43</v>
      </c>
      <c r="C37" s="85">
        <f>'[2]Kmd. Hivatal kötelező'!$C2</f>
        <v>0</v>
      </c>
      <c r="D37" s="85">
        <v>0</v>
      </c>
      <c r="E37" s="85">
        <v>0</v>
      </c>
      <c r="F37" s="85">
        <f>SUM(C37:E37)</f>
        <v>0</v>
      </c>
    </row>
    <row r="38" spans="1:6" s="70" customFormat="1" ht="99.95" customHeight="1">
      <c r="A38" s="89" t="s">
        <v>44</v>
      </c>
      <c r="B38" s="90" t="s">
        <v>45</v>
      </c>
      <c r="C38" s="85">
        <f>'[2]Kmd. Hivatal kötelező'!$C3</f>
        <v>0</v>
      </c>
      <c r="D38" s="85">
        <v>0</v>
      </c>
      <c r="E38" s="85">
        <v>0</v>
      </c>
      <c r="F38" s="85">
        <f t="shared" ref="F38:F66" si="1">SUM(C38:E38)</f>
        <v>0</v>
      </c>
    </row>
    <row r="39" spans="1:6" s="70" customFormat="1" ht="99.95" customHeight="1">
      <c r="A39" s="89" t="s">
        <v>46</v>
      </c>
      <c r="B39" s="90" t="s">
        <v>47</v>
      </c>
      <c r="C39" s="85">
        <f>'[2]Kmd. Hivatal kötelező'!$C4</f>
        <v>0</v>
      </c>
      <c r="D39" s="85">
        <v>0</v>
      </c>
      <c r="E39" s="85">
        <v>0</v>
      </c>
      <c r="F39" s="85">
        <f t="shared" si="1"/>
        <v>0</v>
      </c>
    </row>
    <row r="40" spans="1:6" s="70" customFormat="1" ht="99.95" customHeight="1">
      <c r="A40" s="89" t="s">
        <v>48</v>
      </c>
      <c r="B40" s="90" t="s">
        <v>49</v>
      </c>
      <c r="C40" s="85">
        <f>'[2]Kmd. Hivatal kötelező'!$C5</f>
        <v>0</v>
      </c>
      <c r="D40" s="85">
        <v>0</v>
      </c>
      <c r="E40" s="85">
        <v>0</v>
      </c>
      <c r="F40" s="85">
        <f t="shared" si="1"/>
        <v>0</v>
      </c>
    </row>
    <row r="41" spans="1:6" s="70" customFormat="1" ht="99.95" customHeight="1">
      <c r="A41" s="89" t="s">
        <v>50</v>
      </c>
      <c r="B41" s="90" t="s">
        <v>51</v>
      </c>
      <c r="C41" s="85">
        <f>'[2]Kmd. Hivatal kötelező'!$C6</f>
        <v>0</v>
      </c>
      <c r="D41" s="85">
        <v>0</v>
      </c>
      <c r="E41" s="85">
        <v>0</v>
      </c>
      <c r="F41" s="85">
        <f t="shared" si="1"/>
        <v>0</v>
      </c>
    </row>
    <row r="42" spans="1:6" s="70" customFormat="1" ht="99.95" customHeight="1">
      <c r="A42" s="91" t="s">
        <v>117</v>
      </c>
      <c r="B42" s="92" t="s">
        <v>53</v>
      </c>
      <c r="C42" s="85">
        <f>'[2]Kmd. Hivatal kötelező'!$C7</f>
        <v>0</v>
      </c>
      <c r="D42" s="85">
        <v>0</v>
      </c>
      <c r="E42" s="85">
        <v>0</v>
      </c>
      <c r="F42" s="85">
        <f t="shared" si="1"/>
        <v>0</v>
      </c>
    </row>
    <row r="43" spans="1:6" s="70" customFormat="1" ht="99.95" customHeight="1">
      <c r="A43" s="91" t="s">
        <v>54</v>
      </c>
      <c r="B43" s="90" t="s">
        <v>55</v>
      </c>
      <c r="C43" s="85">
        <f>'[2]Kmd. Hivatal kötelező'!$C8</f>
        <v>0</v>
      </c>
      <c r="D43" s="85">
        <v>0</v>
      </c>
      <c r="E43" s="85">
        <v>0</v>
      </c>
      <c r="F43" s="85">
        <f t="shared" si="1"/>
        <v>0</v>
      </c>
    </row>
    <row r="44" spans="1:6" s="70" customFormat="1" ht="99.95" customHeight="1">
      <c r="A44" s="93" t="s">
        <v>56</v>
      </c>
      <c r="B44" s="94" t="s">
        <v>57</v>
      </c>
      <c r="C44" s="86">
        <f>'[2]Kmd. Hivatal kötelező'!$C9</f>
        <v>0</v>
      </c>
      <c r="D44" s="86">
        <v>0</v>
      </c>
      <c r="E44" s="86">
        <v>0</v>
      </c>
      <c r="F44" s="86">
        <f t="shared" si="1"/>
        <v>0</v>
      </c>
    </row>
    <row r="45" spans="1:6" s="70" customFormat="1" ht="99.95" customHeight="1">
      <c r="A45" s="93" t="s">
        <v>58</v>
      </c>
      <c r="B45" s="94" t="s">
        <v>59</v>
      </c>
      <c r="C45" s="86">
        <f>'[2]Kmd. Hivatal kötelező'!$C10</f>
        <v>0</v>
      </c>
      <c r="D45" s="86">
        <v>0</v>
      </c>
      <c r="E45" s="86">
        <v>0</v>
      </c>
      <c r="F45" s="86">
        <f t="shared" si="1"/>
        <v>0</v>
      </c>
    </row>
    <row r="46" spans="1:6" s="70" customFormat="1" ht="99.95" customHeight="1">
      <c r="A46" s="91" t="s">
        <v>274</v>
      </c>
      <c r="B46" s="90" t="s">
        <v>61</v>
      </c>
      <c r="C46" s="85">
        <f>'[2]Kmd. Hivatal kötelező'!$C11</f>
        <v>0</v>
      </c>
      <c r="D46" s="85">
        <v>0</v>
      </c>
      <c r="E46" s="85">
        <v>0</v>
      </c>
      <c r="F46" s="85">
        <f t="shared" si="1"/>
        <v>0</v>
      </c>
    </row>
    <row r="47" spans="1:6" s="70" customFormat="1" ht="99.95" customHeight="1">
      <c r="A47" s="91" t="s">
        <v>62</v>
      </c>
      <c r="B47" s="90" t="s">
        <v>63</v>
      </c>
      <c r="C47" s="85">
        <f>'[2]Kmd. Hivatal kötelező'!$C12</f>
        <v>0</v>
      </c>
      <c r="D47" s="85">
        <v>0</v>
      </c>
      <c r="E47" s="85">
        <v>0</v>
      </c>
      <c r="F47" s="85">
        <f t="shared" si="1"/>
        <v>0</v>
      </c>
    </row>
    <row r="48" spans="1:6" s="70" customFormat="1" ht="99.95" customHeight="1">
      <c r="A48" s="91" t="s">
        <v>275</v>
      </c>
      <c r="B48" s="90" t="s">
        <v>163</v>
      </c>
      <c r="C48" s="85">
        <f>'[2]Kmd. Hivatal kötelező'!$C13</f>
        <v>0</v>
      </c>
      <c r="D48" s="85">
        <v>0</v>
      </c>
      <c r="E48" s="85">
        <v>0</v>
      </c>
      <c r="F48" s="85">
        <f t="shared" si="1"/>
        <v>0</v>
      </c>
    </row>
    <row r="49" spans="1:6" s="70" customFormat="1" ht="99.95" customHeight="1">
      <c r="A49" s="91" t="s">
        <v>64</v>
      </c>
      <c r="B49" s="90" t="s">
        <v>65</v>
      </c>
      <c r="C49" s="85">
        <f>'[2]Kmd. Hivatal kötelező'!$C14</f>
        <v>0</v>
      </c>
      <c r="D49" s="85">
        <v>0</v>
      </c>
      <c r="E49" s="85">
        <v>0</v>
      </c>
      <c r="F49" s="85">
        <f t="shared" si="1"/>
        <v>0</v>
      </c>
    </row>
    <row r="50" spans="1:6" s="70" customFormat="1" ht="99.95" customHeight="1">
      <c r="A50" s="93" t="s">
        <v>124</v>
      </c>
      <c r="B50" s="94" t="s">
        <v>67</v>
      </c>
      <c r="C50" s="86">
        <f>'[2]Kmd. Hivatal kötelező'!$C15</f>
        <v>0</v>
      </c>
      <c r="D50" s="86">
        <v>0</v>
      </c>
      <c r="E50" s="86">
        <v>0</v>
      </c>
      <c r="F50" s="86">
        <f t="shared" si="1"/>
        <v>0</v>
      </c>
    </row>
    <row r="51" spans="1:6" s="70" customFormat="1" ht="99.95" customHeight="1">
      <c r="A51" s="93" t="s">
        <v>123</v>
      </c>
      <c r="B51" s="94" t="s">
        <v>69</v>
      </c>
      <c r="C51" s="86">
        <f>'[2]Kmd. Hivatal kötelező'!$C16</f>
        <v>9000000</v>
      </c>
      <c r="D51" s="86">
        <v>0</v>
      </c>
      <c r="E51" s="86">
        <v>0</v>
      </c>
      <c r="F51" s="86">
        <f t="shared" si="1"/>
        <v>9000000</v>
      </c>
    </row>
    <row r="52" spans="1:6" s="70" customFormat="1" ht="99.95" customHeight="1">
      <c r="A52" s="89" t="s">
        <v>70</v>
      </c>
      <c r="B52" s="90" t="s">
        <v>71</v>
      </c>
      <c r="C52" s="85" t="str">
        <f>'[2]Kmd. Hivatal kötelező'!$C17</f>
        <v>,</v>
      </c>
      <c r="D52" s="85">
        <v>0</v>
      </c>
      <c r="E52" s="85">
        <v>0</v>
      </c>
      <c r="F52" s="85">
        <f t="shared" si="1"/>
        <v>0</v>
      </c>
    </row>
    <row r="53" spans="1:6" s="70" customFormat="1" ht="99.95" customHeight="1">
      <c r="A53" s="89" t="s">
        <v>121</v>
      </c>
      <c r="B53" s="90" t="s">
        <v>73</v>
      </c>
      <c r="C53" s="85">
        <f>'[2]Kmd. Hivatal kötelező'!$C18</f>
        <v>0</v>
      </c>
      <c r="D53" s="85">
        <v>0</v>
      </c>
      <c r="E53" s="85">
        <v>0</v>
      </c>
      <c r="F53" s="85">
        <f t="shared" si="1"/>
        <v>0</v>
      </c>
    </row>
    <row r="54" spans="1:6" s="70" customFormat="1" ht="99.95" customHeight="1">
      <c r="A54" s="95" t="s">
        <v>122</v>
      </c>
      <c r="B54" s="94" t="s">
        <v>73</v>
      </c>
      <c r="C54" s="86">
        <f>'[2]Kmd. Hivatal kötelező'!$C19</f>
        <v>0</v>
      </c>
      <c r="D54" s="86">
        <v>0</v>
      </c>
      <c r="E54" s="86">
        <v>0</v>
      </c>
      <c r="F54" s="86">
        <f t="shared" si="1"/>
        <v>0</v>
      </c>
    </row>
    <row r="55" spans="1:6" s="70" customFormat="1" ht="99.95" customHeight="1">
      <c r="A55" s="95" t="s">
        <v>125</v>
      </c>
      <c r="B55" s="94" t="s">
        <v>75</v>
      </c>
      <c r="C55" s="86">
        <f>'[2]Kmd. Hivatal kötelező'!$C20</f>
        <v>0</v>
      </c>
      <c r="D55" s="86">
        <v>0</v>
      </c>
      <c r="E55" s="86">
        <v>0</v>
      </c>
      <c r="F55" s="86">
        <f t="shared" si="1"/>
        <v>0</v>
      </c>
    </row>
    <row r="56" spans="1:6" s="70" customFormat="1" ht="99.95" customHeight="1">
      <c r="A56" s="89" t="s">
        <v>244</v>
      </c>
      <c r="B56" s="90" t="s">
        <v>243</v>
      </c>
      <c r="C56" s="85">
        <f>'[2]Kmd. Hivatal kötelező'!$C21</f>
        <v>0</v>
      </c>
      <c r="D56" s="85">
        <v>0</v>
      </c>
      <c r="E56" s="85">
        <v>0</v>
      </c>
      <c r="F56" s="85">
        <f t="shared" si="1"/>
        <v>0</v>
      </c>
    </row>
    <row r="57" spans="1:6" s="70" customFormat="1" ht="99.95" customHeight="1">
      <c r="A57" s="89" t="s">
        <v>76</v>
      </c>
      <c r="B57" s="90" t="s">
        <v>77</v>
      </c>
      <c r="C57" s="85">
        <f>'[2]Kmd. Hivatal kötelező'!$C22</f>
        <v>0</v>
      </c>
      <c r="D57" s="85">
        <v>0</v>
      </c>
      <c r="E57" s="85">
        <v>0</v>
      </c>
      <c r="F57" s="85">
        <f t="shared" si="1"/>
        <v>0</v>
      </c>
    </row>
    <row r="58" spans="1:6" s="70" customFormat="1" ht="99.95" customHeight="1">
      <c r="A58" s="95" t="s">
        <v>126</v>
      </c>
      <c r="B58" s="94" t="s">
        <v>80</v>
      </c>
      <c r="C58" s="86">
        <f>'[2]Kmd. Hivatal kötelező'!$C23</f>
        <v>0</v>
      </c>
      <c r="D58" s="86">
        <v>0</v>
      </c>
      <c r="E58" s="86">
        <v>0</v>
      </c>
      <c r="F58" s="86">
        <f t="shared" si="1"/>
        <v>0</v>
      </c>
    </row>
    <row r="59" spans="1:6" s="70" customFormat="1" ht="99.95" customHeight="1">
      <c r="A59" s="89" t="s">
        <v>127</v>
      </c>
      <c r="B59" s="90" t="s">
        <v>182</v>
      </c>
      <c r="C59" s="85">
        <f>'[2]Kmd. Hivatal kötelező'!$C24</f>
        <v>0</v>
      </c>
      <c r="D59" s="85">
        <v>0</v>
      </c>
      <c r="E59" s="85">
        <v>0</v>
      </c>
      <c r="F59" s="85">
        <f t="shared" si="1"/>
        <v>0</v>
      </c>
    </row>
    <row r="60" spans="1:6" s="70" customFormat="1" ht="99.95" customHeight="1">
      <c r="A60" s="89" t="s">
        <v>262</v>
      </c>
      <c r="B60" s="90" t="s">
        <v>182</v>
      </c>
      <c r="C60" s="85">
        <f>'[2]Kmd. Hivatal kötelező'!$C25</f>
        <v>0</v>
      </c>
      <c r="D60" s="85">
        <v>0</v>
      </c>
      <c r="E60" s="85">
        <v>0</v>
      </c>
      <c r="F60" s="85">
        <f t="shared" si="1"/>
        <v>0</v>
      </c>
    </row>
    <row r="61" spans="1:6" s="70" customFormat="1" ht="99.95" customHeight="1">
      <c r="A61" s="96" t="s">
        <v>232</v>
      </c>
      <c r="B61" s="90" t="s">
        <v>90</v>
      </c>
      <c r="C61" s="85">
        <f>'[2]Kmd. Hivatal kötelező'!$C26</f>
        <v>0</v>
      </c>
      <c r="D61" s="85">
        <v>0</v>
      </c>
      <c r="E61" s="85">
        <v>0</v>
      </c>
      <c r="F61" s="85">
        <f t="shared" si="1"/>
        <v>0</v>
      </c>
    </row>
    <row r="62" spans="1:6" s="70" customFormat="1" ht="99.95" customHeight="1">
      <c r="A62" s="96" t="s">
        <v>292</v>
      </c>
      <c r="B62" s="90" t="s">
        <v>90</v>
      </c>
      <c r="C62" s="85">
        <f>'[2]Kmd. Hivatal kötelező'!$C27</f>
        <v>0</v>
      </c>
      <c r="D62" s="85">
        <v>0</v>
      </c>
      <c r="E62" s="85">
        <v>0</v>
      </c>
      <c r="F62" s="85">
        <f t="shared" si="1"/>
        <v>0</v>
      </c>
    </row>
    <row r="63" spans="1:6" s="70" customFormat="1" ht="99.95" customHeight="1">
      <c r="A63" s="89" t="s">
        <v>250</v>
      </c>
      <c r="B63" s="90" t="s">
        <v>245</v>
      </c>
      <c r="C63" s="85">
        <f>'[2]Kmd. Hivatal kötelező'!$C28</f>
        <v>248920500</v>
      </c>
      <c r="D63" s="85">
        <v>0</v>
      </c>
      <c r="E63" s="85">
        <v>0</v>
      </c>
      <c r="F63" s="85">
        <f t="shared" si="1"/>
        <v>248920500</v>
      </c>
    </row>
    <row r="64" spans="1:6" s="70" customFormat="1" ht="99.95" customHeight="1">
      <c r="A64" s="95" t="s">
        <v>180</v>
      </c>
      <c r="B64" s="94" t="s">
        <v>181</v>
      </c>
      <c r="C64" s="86">
        <f>'[2]Kmd. Hivatal kötelező'!$C29</f>
        <v>248920500</v>
      </c>
      <c r="D64" s="86">
        <v>0</v>
      </c>
      <c r="E64" s="86">
        <v>0</v>
      </c>
      <c r="F64" s="86">
        <f t="shared" si="1"/>
        <v>248920500</v>
      </c>
    </row>
    <row r="65" spans="1:6" s="70" customFormat="1" ht="99.95" customHeight="1">
      <c r="A65" s="89" t="s">
        <v>78</v>
      </c>
      <c r="B65" s="90" t="s">
        <v>79</v>
      </c>
      <c r="C65" s="85">
        <f>'[2]Kmd. Hivatal kötelező'!$C30</f>
        <v>9000000</v>
      </c>
      <c r="D65" s="85">
        <v>0</v>
      </c>
      <c r="E65" s="85">
        <v>0</v>
      </c>
      <c r="F65" s="85">
        <f t="shared" si="1"/>
        <v>9000000</v>
      </c>
    </row>
    <row r="66" spans="1:6" s="70" customFormat="1" ht="99.95" customHeight="1">
      <c r="A66" s="95" t="s">
        <v>183</v>
      </c>
      <c r="B66" s="94" t="s">
        <v>184</v>
      </c>
      <c r="C66" s="86">
        <f>'[2]Kmd. Hivatal kötelező'!$C31</f>
        <v>257920500</v>
      </c>
      <c r="D66" s="86">
        <v>0</v>
      </c>
      <c r="E66" s="86">
        <v>0</v>
      </c>
      <c r="F66" s="86">
        <f t="shared" si="1"/>
        <v>257920500</v>
      </c>
    </row>
    <row r="67" spans="1:6" s="70" customFormat="1" ht="57.75" customHeight="1">
      <c r="A67" s="274" t="s">
        <v>0</v>
      </c>
      <c r="B67" s="271" t="s">
        <v>296</v>
      </c>
      <c r="C67" s="280" t="s">
        <v>3</v>
      </c>
      <c r="D67" s="281"/>
      <c r="E67" s="281"/>
      <c r="F67" s="281"/>
    </row>
    <row r="68" spans="1:6" s="70" customFormat="1" ht="57.75" customHeight="1">
      <c r="A68" s="275"/>
      <c r="B68" s="272"/>
      <c r="C68" s="281"/>
      <c r="D68" s="281"/>
      <c r="E68" s="281"/>
      <c r="F68" s="281"/>
    </row>
    <row r="69" spans="1:6" s="70" customFormat="1" ht="137.25">
      <c r="A69" s="276"/>
      <c r="B69" s="273"/>
      <c r="C69" s="87" t="s">
        <v>294</v>
      </c>
      <c r="D69" s="87" t="s">
        <v>295</v>
      </c>
      <c r="E69" s="87" t="s">
        <v>293</v>
      </c>
      <c r="F69" s="88" t="s">
        <v>249</v>
      </c>
    </row>
    <row r="70" spans="1:6" s="70" customFormat="1" ht="99.95" customHeight="1">
      <c r="A70" s="89" t="s">
        <v>42</v>
      </c>
      <c r="B70" s="90" t="s">
        <v>43</v>
      </c>
      <c r="C70" s="85">
        <f>'[2]Kmd. Város Gondn.kötelező'!$C2</f>
        <v>0</v>
      </c>
      <c r="D70" s="85">
        <v>0</v>
      </c>
      <c r="E70" s="85">
        <v>0</v>
      </c>
      <c r="F70" s="85">
        <f>SUM(C70:E70)</f>
        <v>0</v>
      </c>
    </row>
    <row r="71" spans="1:6" s="70" customFormat="1" ht="99.95" customHeight="1">
      <c r="A71" s="89" t="s">
        <v>44</v>
      </c>
      <c r="B71" s="90" t="s">
        <v>45</v>
      </c>
      <c r="C71" s="85">
        <f>'[2]Kmd. Város Gondn.kötelező'!$C3</f>
        <v>0</v>
      </c>
      <c r="D71" s="85">
        <v>0</v>
      </c>
      <c r="E71" s="85">
        <v>0</v>
      </c>
      <c r="F71" s="85">
        <f t="shared" ref="F71:F99" si="2">SUM(C71:E71)</f>
        <v>0</v>
      </c>
    </row>
    <row r="72" spans="1:6" s="70" customFormat="1" ht="99.95" customHeight="1">
      <c r="A72" s="89" t="s">
        <v>46</v>
      </c>
      <c r="B72" s="90" t="s">
        <v>47</v>
      </c>
      <c r="C72" s="85">
        <f>'[2]Kmd. Város Gondn.kötelező'!$C4</f>
        <v>0</v>
      </c>
      <c r="D72" s="85">
        <v>0</v>
      </c>
      <c r="E72" s="85">
        <v>0</v>
      </c>
      <c r="F72" s="85">
        <f t="shared" si="2"/>
        <v>0</v>
      </c>
    </row>
    <row r="73" spans="1:6" s="70" customFormat="1" ht="99.95" customHeight="1">
      <c r="A73" s="89" t="s">
        <v>48</v>
      </c>
      <c r="B73" s="90" t="s">
        <v>49</v>
      </c>
      <c r="C73" s="85">
        <f>'[2]Kmd. Város Gondn.kötelező'!$C5</f>
        <v>0</v>
      </c>
      <c r="D73" s="85">
        <v>0</v>
      </c>
      <c r="E73" s="85">
        <v>0</v>
      </c>
      <c r="F73" s="85">
        <f t="shared" si="2"/>
        <v>0</v>
      </c>
    </row>
    <row r="74" spans="1:6" s="70" customFormat="1" ht="99.95" customHeight="1">
      <c r="A74" s="89" t="s">
        <v>50</v>
      </c>
      <c r="B74" s="90" t="s">
        <v>51</v>
      </c>
      <c r="C74" s="85">
        <f>'[2]Kmd. Város Gondn.kötelező'!$C6</f>
        <v>0</v>
      </c>
      <c r="D74" s="85">
        <v>0</v>
      </c>
      <c r="E74" s="85">
        <v>0</v>
      </c>
      <c r="F74" s="85">
        <f t="shared" si="2"/>
        <v>0</v>
      </c>
    </row>
    <row r="75" spans="1:6" s="70" customFormat="1" ht="99.95" customHeight="1">
      <c r="A75" s="91" t="s">
        <v>117</v>
      </c>
      <c r="B75" s="92" t="s">
        <v>53</v>
      </c>
      <c r="C75" s="85">
        <f>'[2]Kmd. Város Gondn.kötelező'!$C7</f>
        <v>0</v>
      </c>
      <c r="D75" s="85">
        <v>0</v>
      </c>
      <c r="E75" s="85">
        <v>0</v>
      </c>
      <c r="F75" s="85">
        <f t="shared" si="2"/>
        <v>0</v>
      </c>
    </row>
    <row r="76" spans="1:6" s="70" customFormat="1" ht="99.95" customHeight="1">
      <c r="A76" s="91" t="s">
        <v>54</v>
      </c>
      <c r="B76" s="90" t="s">
        <v>55</v>
      </c>
      <c r="C76" s="85">
        <f>'[2]Kmd. Város Gondn.kötelező'!$C8</f>
        <v>0</v>
      </c>
      <c r="D76" s="85">
        <v>0</v>
      </c>
      <c r="E76" s="85">
        <v>0</v>
      </c>
      <c r="F76" s="85">
        <f t="shared" si="2"/>
        <v>0</v>
      </c>
    </row>
    <row r="77" spans="1:6" s="70" customFormat="1" ht="99.95" customHeight="1">
      <c r="A77" s="93" t="s">
        <v>56</v>
      </c>
      <c r="B77" s="94" t="s">
        <v>57</v>
      </c>
      <c r="C77" s="86">
        <f>'[2]Kmd. Város Gondn.kötelező'!$C9</f>
        <v>0</v>
      </c>
      <c r="D77" s="86">
        <v>0</v>
      </c>
      <c r="E77" s="86">
        <v>0</v>
      </c>
      <c r="F77" s="86">
        <f t="shared" si="2"/>
        <v>0</v>
      </c>
    </row>
    <row r="78" spans="1:6" s="70" customFormat="1" ht="99.95" customHeight="1">
      <c r="A78" s="93" t="s">
        <v>58</v>
      </c>
      <c r="B78" s="94" t="s">
        <v>59</v>
      </c>
      <c r="C78" s="86">
        <f>'[2]Kmd. Város Gondn.kötelező'!$C10</f>
        <v>19250000</v>
      </c>
      <c r="D78" s="86">
        <v>0</v>
      </c>
      <c r="E78" s="86">
        <v>0</v>
      </c>
      <c r="F78" s="86">
        <f t="shared" si="2"/>
        <v>19250000</v>
      </c>
    </row>
    <row r="79" spans="1:6" s="70" customFormat="1" ht="99.95" customHeight="1">
      <c r="A79" s="91" t="s">
        <v>274</v>
      </c>
      <c r="B79" s="90" t="s">
        <v>61</v>
      </c>
      <c r="C79" s="85">
        <f>'[2]Kmd. Város Gondn.kötelező'!$C11</f>
        <v>0</v>
      </c>
      <c r="D79" s="85">
        <v>0</v>
      </c>
      <c r="E79" s="85">
        <v>0</v>
      </c>
      <c r="F79" s="85">
        <f t="shared" si="2"/>
        <v>0</v>
      </c>
    </row>
    <row r="80" spans="1:6" s="70" customFormat="1" ht="99.95" customHeight="1">
      <c r="A80" s="91" t="s">
        <v>62</v>
      </c>
      <c r="B80" s="90" t="s">
        <v>63</v>
      </c>
      <c r="C80" s="85">
        <f>'[2]Kmd. Város Gondn.kötelező'!$C12</f>
        <v>0</v>
      </c>
      <c r="D80" s="85">
        <v>0</v>
      </c>
      <c r="E80" s="85">
        <v>0</v>
      </c>
      <c r="F80" s="85">
        <f t="shared" si="2"/>
        <v>0</v>
      </c>
    </row>
    <row r="81" spans="1:6" s="70" customFormat="1" ht="99.95" customHeight="1">
      <c r="A81" s="91" t="s">
        <v>275</v>
      </c>
      <c r="B81" s="90" t="s">
        <v>163</v>
      </c>
      <c r="C81" s="85">
        <f>'[2]Kmd. Város Gondn.kötelező'!$C13</f>
        <v>0</v>
      </c>
      <c r="D81" s="85">
        <v>0</v>
      </c>
      <c r="E81" s="85">
        <v>0</v>
      </c>
      <c r="F81" s="85">
        <f t="shared" si="2"/>
        <v>0</v>
      </c>
    </row>
    <row r="82" spans="1:6" s="70" customFormat="1" ht="99.95" customHeight="1">
      <c r="A82" s="91" t="s">
        <v>64</v>
      </c>
      <c r="B82" s="90" t="s">
        <v>65</v>
      </c>
      <c r="C82" s="85">
        <f>'[2]Kmd. Város Gondn.kötelező'!$C14</f>
        <v>0</v>
      </c>
      <c r="D82" s="85">
        <v>0</v>
      </c>
      <c r="E82" s="85">
        <v>0</v>
      </c>
      <c r="F82" s="85">
        <f t="shared" si="2"/>
        <v>0</v>
      </c>
    </row>
    <row r="83" spans="1:6" s="70" customFormat="1" ht="99.95" customHeight="1">
      <c r="A83" s="93" t="s">
        <v>124</v>
      </c>
      <c r="B83" s="94" t="s">
        <v>67</v>
      </c>
      <c r="C83" s="86">
        <f>'[2]Kmd. Város Gondn.kötelező'!$C15</f>
        <v>0</v>
      </c>
      <c r="D83" s="86">
        <v>0</v>
      </c>
      <c r="E83" s="86">
        <v>0</v>
      </c>
      <c r="F83" s="86">
        <f t="shared" si="2"/>
        <v>0</v>
      </c>
    </row>
    <row r="84" spans="1:6" s="70" customFormat="1" ht="99.95" customHeight="1">
      <c r="A84" s="93" t="s">
        <v>123</v>
      </c>
      <c r="B84" s="94" t="s">
        <v>69</v>
      </c>
      <c r="C84" s="86">
        <f>'[2]Kmd. Város Gondn.kötelező'!$C16</f>
        <v>175512000</v>
      </c>
      <c r="D84" s="86">
        <v>0</v>
      </c>
      <c r="E84" s="86">
        <v>0</v>
      </c>
      <c r="F84" s="86">
        <f t="shared" si="2"/>
        <v>175512000</v>
      </c>
    </row>
    <row r="85" spans="1:6" s="70" customFormat="1" ht="99.95" customHeight="1">
      <c r="A85" s="89" t="s">
        <v>70</v>
      </c>
      <c r="B85" s="90" t="s">
        <v>71</v>
      </c>
      <c r="C85" s="85">
        <f>'[2]Kmd. Város Gondn.kötelező'!$C17</f>
        <v>0</v>
      </c>
      <c r="D85" s="85">
        <v>0</v>
      </c>
      <c r="E85" s="85">
        <v>0</v>
      </c>
      <c r="F85" s="85">
        <f t="shared" si="2"/>
        <v>0</v>
      </c>
    </row>
    <row r="86" spans="1:6" s="70" customFormat="1" ht="99.95" customHeight="1">
      <c r="A86" s="89" t="s">
        <v>121</v>
      </c>
      <c r="B86" s="90" t="s">
        <v>73</v>
      </c>
      <c r="C86" s="85">
        <f>'[2]Kmd. Város Gondn.kötelező'!$C18</f>
        <v>0</v>
      </c>
      <c r="D86" s="85">
        <v>0</v>
      </c>
      <c r="E86" s="85">
        <v>0</v>
      </c>
      <c r="F86" s="85">
        <f t="shared" si="2"/>
        <v>0</v>
      </c>
    </row>
    <row r="87" spans="1:6" s="70" customFormat="1" ht="99.95" customHeight="1">
      <c r="A87" s="95" t="s">
        <v>122</v>
      </c>
      <c r="B87" s="94" t="s">
        <v>73</v>
      </c>
      <c r="C87" s="86">
        <f>'[2]Kmd. Város Gondn.kötelező'!$C19</f>
        <v>0</v>
      </c>
      <c r="D87" s="86">
        <v>0</v>
      </c>
      <c r="E87" s="86">
        <v>0</v>
      </c>
      <c r="F87" s="86">
        <f t="shared" si="2"/>
        <v>0</v>
      </c>
    </row>
    <row r="88" spans="1:6" s="70" customFormat="1" ht="99.95" customHeight="1">
      <c r="A88" s="95" t="s">
        <v>125</v>
      </c>
      <c r="B88" s="94" t="s">
        <v>75</v>
      </c>
      <c r="C88" s="86">
        <f>'[2]Kmd. Város Gondn.kötelező'!$C20</f>
        <v>0</v>
      </c>
      <c r="D88" s="86">
        <v>0</v>
      </c>
      <c r="E88" s="86">
        <v>0</v>
      </c>
      <c r="F88" s="86">
        <f t="shared" si="2"/>
        <v>0</v>
      </c>
    </row>
    <row r="89" spans="1:6" s="70" customFormat="1" ht="99.95" customHeight="1">
      <c r="A89" s="89" t="s">
        <v>244</v>
      </c>
      <c r="B89" s="90" t="s">
        <v>243</v>
      </c>
      <c r="C89" s="85">
        <f>'[2]Kmd. Város Gondn.kötelező'!$C21</f>
        <v>0</v>
      </c>
      <c r="D89" s="85">
        <v>0</v>
      </c>
      <c r="E89" s="85">
        <v>0</v>
      </c>
      <c r="F89" s="85">
        <f t="shared" si="2"/>
        <v>0</v>
      </c>
    </row>
    <row r="90" spans="1:6" s="70" customFormat="1" ht="99.95" customHeight="1">
      <c r="A90" s="89" t="s">
        <v>76</v>
      </c>
      <c r="B90" s="90" t="s">
        <v>77</v>
      </c>
      <c r="C90" s="85">
        <f>'[2]Kmd. Város Gondn.kötelező'!$C22</f>
        <v>0</v>
      </c>
      <c r="D90" s="85">
        <v>0</v>
      </c>
      <c r="E90" s="85">
        <v>0</v>
      </c>
      <c r="F90" s="85">
        <f t="shared" si="2"/>
        <v>0</v>
      </c>
    </row>
    <row r="91" spans="1:6" s="70" customFormat="1" ht="99.95" customHeight="1">
      <c r="A91" s="95" t="s">
        <v>126</v>
      </c>
      <c r="B91" s="94" t="s">
        <v>80</v>
      </c>
      <c r="C91" s="86">
        <f>'[2]Kmd. Város Gondn.kötelező'!$C23</f>
        <v>0</v>
      </c>
      <c r="D91" s="86">
        <v>0</v>
      </c>
      <c r="E91" s="86">
        <v>0</v>
      </c>
      <c r="F91" s="86">
        <f t="shared" si="2"/>
        <v>0</v>
      </c>
    </row>
    <row r="92" spans="1:6" s="70" customFormat="1" ht="99.95" customHeight="1">
      <c r="A92" s="89" t="s">
        <v>127</v>
      </c>
      <c r="B92" s="90" t="s">
        <v>182</v>
      </c>
      <c r="C92" s="85">
        <f>'[2]Kmd. Város Gondn.kötelező'!$C24</f>
        <v>0</v>
      </c>
      <c r="D92" s="85">
        <v>0</v>
      </c>
      <c r="E92" s="85">
        <v>0</v>
      </c>
      <c r="F92" s="85">
        <f t="shared" si="2"/>
        <v>0</v>
      </c>
    </row>
    <row r="93" spans="1:6" s="70" customFormat="1" ht="99.95" customHeight="1">
      <c r="A93" s="89" t="s">
        <v>262</v>
      </c>
      <c r="B93" s="90" t="s">
        <v>182</v>
      </c>
      <c r="C93" s="85">
        <f>'[2]Kmd. Város Gondn.kötelező'!$C25</f>
        <v>0</v>
      </c>
      <c r="D93" s="85">
        <v>0</v>
      </c>
      <c r="E93" s="85">
        <v>0</v>
      </c>
      <c r="F93" s="85">
        <f t="shared" si="2"/>
        <v>0</v>
      </c>
    </row>
    <row r="94" spans="1:6" s="70" customFormat="1" ht="99.95" customHeight="1">
      <c r="A94" s="96" t="s">
        <v>232</v>
      </c>
      <c r="B94" s="90" t="s">
        <v>90</v>
      </c>
      <c r="C94" s="85">
        <f>'[2]Kmd. Város Gondn.kötelező'!$C26</f>
        <v>0</v>
      </c>
      <c r="D94" s="85">
        <v>0</v>
      </c>
      <c r="E94" s="85">
        <v>0</v>
      </c>
      <c r="F94" s="85">
        <f t="shared" si="2"/>
        <v>0</v>
      </c>
    </row>
    <row r="95" spans="1:6" s="70" customFormat="1" ht="99.95" customHeight="1">
      <c r="A95" s="96" t="s">
        <v>292</v>
      </c>
      <c r="B95" s="90" t="s">
        <v>90</v>
      </c>
      <c r="C95" s="85">
        <f>'[2]Kmd. Város Gondn.kötelező'!$C27</f>
        <v>0</v>
      </c>
      <c r="D95" s="85">
        <v>0</v>
      </c>
      <c r="E95" s="85">
        <v>0</v>
      </c>
      <c r="F95" s="85">
        <f t="shared" si="2"/>
        <v>0</v>
      </c>
    </row>
    <row r="96" spans="1:6" s="70" customFormat="1" ht="99.95" customHeight="1">
      <c r="A96" s="89" t="s">
        <v>250</v>
      </c>
      <c r="B96" s="90" t="s">
        <v>245</v>
      </c>
      <c r="C96" s="85">
        <f>'[2]Kmd. Város Gondn.kötelező'!$C28</f>
        <v>236087523</v>
      </c>
      <c r="D96" s="85">
        <v>0</v>
      </c>
      <c r="E96" s="85">
        <v>0</v>
      </c>
      <c r="F96" s="85">
        <f t="shared" si="2"/>
        <v>236087523</v>
      </c>
    </row>
    <row r="97" spans="1:6" s="70" customFormat="1" ht="99.95" customHeight="1">
      <c r="A97" s="95" t="s">
        <v>180</v>
      </c>
      <c r="B97" s="94" t="s">
        <v>181</v>
      </c>
      <c r="C97" s="86">
        <f>'[2]Kmd. Város Gondn.kötelező'!$C29</f>
        <v>236087523</v>
      </c>
      <c r="D97" s="86">
        <v>0</v>
      </c>
      <c r="E97" s="86">
        <v>0</v>
      </c>
      <c r="F97" s="86">
        <f t="shared" si="2"/>
        <v>236087523</v>
      </c>
    </row>
    <row r="98" spans="1:6" s="70" customFormat="1" ht="99.95" customHeight="1">
      <c r="A98" s="89" t="s">
        <v>78</v>
      </c>
      <c r="B98" s="90" t="s">
        <v>79</v>
      </c>
      <c r="C98" s="85">
        <f>'[2]Kmd. Város Gondn.kötelező'!$C30</f>
        <v>194762000</v>
      </c>
      <c r="D98" s="85">
        <v>0</v>
      </c>
      <c r="E98" s="85">
        <v>0</v>
      </c>
      <c r="F98" s="85">
        <f t="shared" si="2"/>
        <v>194762000</v>
      </c>
    </row>
    <row r="99" spans="1:6" s="70" customFormat="1" ht="99.95" customHeight="1">
      <c r="A99" s="95" t="s">
        <v>183</v>
      </c>
      <c r="B99" s="94" t="s">
        <v>184</v>
      </c>
      <c r="C99" s="86">
        <f>'[2]Kmd. Város Gondn.kötelező'!$C31</f>
        <v>430849523</v>
      </c>
      <c r="D99" s="86">
        <v>0</v>
      </c>
      <c r="E99" s="86">
        <v>0</v>
      </c>
      <c r="F99" s="86">
        <f t="shared" si="2"/>
        <v>430849523</v>
      </c>
    </row>
    <row r="100" spans="1:6" s="70" customFormat="1" ht="57.75" customHeight="1">
      <c r="A100" s="274" t="s">
        <v>0</v>
      </c>
      <c r="B100" s="271" t="s">
        <v>296</v>
      </c>
      <c r="C100" s="282" t="s">
        <v>233</v>
      </c>
      <c r="D100" s="282"/>
      <c r="E100" s="282"/>
      <c r="F100" s="282"/>
    </row>
    <row r="101" spans="1:6" s="70" customFormat="1" ht="57.75" customHeight="1">
      <c r="A101" s="275"/>
      <c r="B101" s="272"/>
      <c r="C101" s="282"/>
      <c r="D101" s="282"/>
      <c r="E101" s="282"/>
      <c r="F101" s="282"/>
    </row>
    <row r="102" spans="1:6" s="70" customFormat="1" ht="137.25">
      <c r="A102" s="276"/>
      <c r="B102" s="273"/>
      <c r="C102" s="87" t="s">
        <v>294</v>
      </c>
      <c r="D102" s="87" t="s">
        <v>295</v>
      </c>
      <c r="E102" s="87" t="s">
        <v>293</v>
      </c>
      <c r="F102" s="88" t="s">
        <v>249</v>
      </c>
    </row>
    <row r="103" spans="1:6" s="70" customFormat="1" ht="99.95" customHeight="1">
      <c r="A103" s="89" t="s">
        <v>42</v>
      </c>
      <c r="B103" s="90" t="s">
        <v>43</v>
      </c>
      <c r="C103" s="85">
        <f>'[2]Faludi F Könyvtár kötelező '!$C2</f>
        <v>0</v>
      </c>
      <c r="D103" s="85">
        <v>0</v>
      </c>
      <c r="E103" s="85">
        <v>0</v>
      </c>
      <c r="F103" s="85">
        <f>SUM(C103:E103)</f>
        <v>0</v>
      </c>
    </row>
    <row r="104" spans="1:6" s="70" customFormat="1" ht="99.95" customHeight="1">
      <c r="A104" s="89" t="s">
        <v>44</v>
      </c>
      <c r="B104" s="90" t="s">
        <v>45</v>
      </c>
      <c r="C104" s="85">
        <f>'[2]Faludi F Könyvtár kötelező '!$C3</f>
        <v>0</v>
      </c>
      <c r="D104" s="85">
        <v>0</v>
      </c>
      <c r="E104" s="85">
        <v>0</v>
      </c>
      <c r="F104" s="85">
        <f t="shared" ref="F104:F132" si="3">SUM(C104:E104)</f>
        <v>0</v>
      </c>
    </row>
    <row r="105" spans="1:6" s="70" customFormat="1" ht="99.95" customHeight="1">
      <c r="A105" s="89" t="s">
        <v>46</v>
      </c>
      <c r="B105" s="90" t="s">
        <v>47</v>
      </c>
      <c r="C105" s="85">
        <f>'[2]Faludi F Könyvtár kötelező '!$C4</f>
        <v>0</v>
      </c>
      <c r="D105" s="85">
        <v>0</v>
      </c>
      <c r="E105" s="85">
        <v>0</v>
      </c>
      <c r="F105" s="85">
        <f t="shared" si="3"/>
        <v>0</v>
      </c>
    </row>
    <row r="106" spans="1:6" s="70" customFormat="1" ht="99.95" customHeight="1">
      <c r="A106" s="89" t="s">
        <v>48</v>
      </c>
      <c r="B106" s="90" t="s">
        <v>49</v>
      </c>
      <c r="C106" s="85">
        <f>'[2]Faludi F Könyvtár kötelező '!$C5</f>
        <v>0</v>
      </c>
      <c r="D106" s="85">
        <v>0</v>
      </c>
      <c r="E106" s="85">
        <v>0</v>
      </c>
      <c r="F106" s="85">
        <f t="shared" si="3"/>
        <v>0</v>
      </c>
    </row>
    <row r="107" spans="1:6" s="70" customFormat="1" ht="99.95" customHeight="1">
      <c r="A107" s="89" t="s">
        <v>50</v>
      </c>
      <c r="B107" s="90" t="s">
        <v>51</v>
      </c>
      <c r="C107" s="85">
        <f>'[2]Faludi F Könyvtár kötelező '!$C6</f>
        <v>0</v>
      </c>
      <c r="D107" s="85">
        <v>0</v>
      </c>
      <c r="E107" s="85">
        <v>0</v>
      </c>
      <c r="F107" s="85">
        <f t="shared" si="3"/>
        <v>0</v>
      </c>
    </row>
    <row r="108" spans="1:6" s="70" customFormat="1" ht="99.95" customHeight="1">
      <c r="A108" s="91" t="s">
        <v>117</v>
      </c>
      <c r="B108" s="92" t="s">
        <v>53</v>
      </c>
      <c r="C108" s="85">
        <f>'[2]Faludi F Könyvtár kötelező '!$C7</f>
        <v>0</v>
      </c>
      <c r="D108" s="85">
        <v>0</v>
      </c>
      <c r="E108" s="85">
        <v>0</v>
      </c>
      <c r="F108" s="85">
        <f t="shared" si="3"/>
        <v>0</v>
      </c>
    </row>
    <row r="109" spans="1:6" s="70" customFormat="1" ht="99.95" customHeight="1">
      <c r="A109" s="91" t="s">
        <v>54</v>
      </c>
      <c r="B109" s="90" t="s">
        <v>55</v>
      </c>
      <c r="C109" s="85">
        <f>'[2]Faludi F Könyvtár kötelező '!$C8</f>
        <v>0</v>
      </c>
      <c r="D109" s="85">
        <v>0</v>
      </c>
      <c r="E109" s="85">
        <v>0</v>
      </c>
      <c r="F109" s="85">
        <f t="shared" si="3"/>
        <v>0</v>
      </c>
    </row>
    <row r="110" spans="1:6" s="70" customFormat="1" ht="99.95" customHeight="1">
      <c r="A110" s="93" t="s">
        <v>56</v>
      </c>
      <c r="B110" s="94" t="s">
        <v>57</v>
      </c>
      <c r="C110" s="86">
        <f>'[2]Faludi F Könyvtár kötelező '!$C9</f>
        <v>0</v>
      </c>
      <c r="D110" s="86">
        <v>0</v>
      </c>
      <c r="E110" s="86">
        <v>0</v>
      </c>
      <c r="F110" s="86">
        <f t="shared" si="3"/>
        <v>0</v>
      </c>
    </row>
    <row r="111" spans="1:6" s="70" customFormat="1" ht="99.95" customHeight="1">
      <c r="A111" s="93" t="s">
        <v>58</v>
      </c>
      <c r="B111" s="94" t="s">
        <v>59</v>
      </c>
      <c r="C111" s="86">
        <f>'[2]Faludi F Könyvtár kötelező '!$C10</f>
        <v>0</v>
      </c>
      <c r="D111" s="86">
        <v>0</v>
      </c>
      <c r="E111" s="86">
        <v>0</v>
      </c>
      <c r="F111" s="86">
        <f t="shared" si="3"/>
        <v>0</v>
      </c>
    </row>
    <row r="112" spans="1:6" s="70" customFormat="1" ht="99.95" customHeight="1">
      <c r="A112" s="91" t="s">
        <v>274</v>
      </c>
      <c r="B112" s="90" t="s">
        <v>61</v>
      </c>
      <c r="C112" s="85">
        <f>'[2]Faludi F Könyvtár kötelező '!$C11</f>
        <v>0</v>
      </c>
      <c r="D112" s="85">
        <v>0</v>
      </c>
      <c r="E112" s="85">
        <v>0</v>
      </c>
      <c r="F112" s="85">
        <f t="shared" si="3"/>
        <v>0</v>
      </c>
    </row>
    <row r="113" spans="1:6" s="70" customFormat="1" ht="99.95" customHeight="1">
      <c r="A113" s="91" t="s">
        <v>62</v>
      </c>
      <c r="B113" s="90" t="s">
        <v>63</v>
      </c>
      <c r="C113" s="85">
        <f>'[2]Faludi F Könyvtár kötelező '!$C12</f>
        <v>0</v>
      </c>
      <c r="D113" s="85">
        <v>0</v>
      </c>
      <c r="E113" s="85">
        <v>0</v>
      </c>
      <c r="F113" s="85">
        <f t="shared" si="3"/>
        <v>0</v>
      </c>
    </row>
    <row r="114" spans="1:6" s="70" customFormat="1" ht="99.95" customHeight="1">
      <c r="A114" s="91" t="s">
        <v>275</v>
      </c>
      <c r="B114" s="90" t="s">
        <v>163</v>
      </c>
      <c r="C114" s="85">
        <f>'[2]Faludi F Könyvtár kötelező '!$C13</f>
        <v>0</v>
      </c>
      <c r="D114" s="85">
        <v>0</v>
      </c>
      <c r="E114" s="85">
        <v>0</v>
      </c>
      <c r="F114" s="85">
        <f t="shared" si="3"/>
        <v>0</v>
      </c>
    </row>
    <row r="115" spans="1:6" s="70" customFormat="1" ht="99.95" customHeight="1">
      <c r="A115" s="91" t="s">
        <v>64</v>
      </c>
      <c r="B115" s="90" t="s">
        <v>65</v>
      </c>
      <c r="C115" s="85">
        <f>'[2]Faludi F Könyvtár kötelező '!$C14</f>
        <v>0</v>
      </c>
      <c r="D115" s="85">
        <v>0</v>
      </c>
      <c r="E115" s="85">
        <v>0</v>
      </c>
      <c r="F115" s="85">
        <f t="shared" si="3"/>
        <v>0</v>
      </c>
    </row>
    <row r="116" spans="1:6" s="70" customFormat="1" ht="99.95" customHeight="1">
      <c r="A116" s="93" t="s">
        <v>124</v>
      </c>
      <c r="B116" s="94" t="s">
        <v>67</v>
      </c>
      <c r="C116" s="86">
        <f>'[2]Faludi F Könyvtár kötelező '!$C15</f>
        <v>0</v>
      </c>
      <c r="D116" s="86">
        <v>0</v>
      </c>
      <c r="E116" s="86">
        <v>0</v>
      </c>
      <c r="F116" s="86">
        <f t="shared" si="3"/>
        <v>0</v>
      </c>
    </row>
    <row r="117" spans="1:6" s="70" customFormat="1" ht="99.95" customHeight="1">
      <c r="A117" s="93" t="s">
        <v>123</v>
      </c>
      <c r="B117" s="94" t="s">
        <v>69</v>
      </c>
      <c r="C117" s="86">
        <f>'[2]Faludi F Könyvtár kötelező '!$C16</f>
        <v>2000000</v>
      </c>
      <c r="D117" s="86">
        <v>0</v>
      </c>
      <c r="E117" s="86">
        <v>0</v>
      </c>
      <c r="F117" s="86">
        <f t="shared" si="3"/>
        <v>2000000</v>
      </c>
    </row>
    <row r="118" spans="1:6" s="70" customFormat="1" ht="99.95" customHeight="1">
      <c r="A118" s="89" t="s">
        <v>70</v>
      </c>
      <c r="B118" s="90" t="s">
        <v>71</v>
      </c>
      <c r="C118" s="85">
        <f>'[2]Faludi F Könyvtár kötelező '!$C17</f>
        <v>0</v>
      </c>
      <c r="D118" s="85">
        <v>0</v>
      </c>
      <c r="E118" s="85">
        <v>0</v>
      </c>
      <c r="F118" s="85">
        <f t="shared" si="3"/>
        <v>0</v>
      </c>
    </row>
    <row r="119" spans="1:6" s="70" customFormat="1" ht="99.95" customHeight="1">
      <c r="A119" s="89" t="s">
        <v>121</v>
      </c>
      <c r="B119" s="90" t="s">
        <v>73</v>
      </c>
      <c r="C119" s="85">
        <f>'[2]Faludi F Könyvtár kötelező '!$C18</f>
        <v>0</v>
      </c>
      <c r="D119" s="85">
        <v>0</v>
      </c>
      <c r="E119" s="85">
        <v>0</v>
      </c>
      <c r="F119" s="85">
        <f t="shared" si="3"/>
        <v>0</v>
      </c>
    </row>
    <row r="120" spans="1:6" s="70" customFormat="1" ht="99.95" customHeight="1">
      <c r="A120" s="95" t="s">
        <v>122</v>
      </c>
      <c r="B120" s="94" t="s">
        <v>73</v>
      </c>
      <c r="C120" s="86">
        <f>'[2]Faludi F Könyvtár kötelező '!$C19</f>
        <v>0</v>
      </c>
      <c r="D120" s="86">
        <v>0</v>
      </c>
      <c r="E120" s="86">
        <v>0</v>
      </c>
      <c r="F120" s="86">
        <f t="shared" si="3"/>
        <v>0</v>
      </c>
    </row>
    <row r="121" spans="1:6" s="70" customFormat="1" ht="99.95" customHeight="1">
      <c r="A121" s="95" t="s">
        <v>125</v>
      </c>
      <c r="B121" s="94" t="s">
        <v>75</v>
      </c>
      <c r="C121" s="86">
        <f>'[2]Faludi F Könyvtár kötelező '!$C20</f>
        <v>0</v>
      </c>
      <c r="D121" s="86">
        <v>0</v>
      </c>
      <c r="E121" s="86">
        <v>0</v>
      </c>
      <c r="F121" s="86">
        <f t="shared" si="3"/>
        <v>0</v>
      </c>
    </row>
    <row r="122" spans="1:6" s="70" customFormat="1" ht="99.95" customHeight="1">
      <c r="A122" s="89" t="s">
        <v>244</v>
      </c>
      <c r="B122" s="90" t="s">
        <v>243</v>
      </c>
      <c r="C122" s="85">
        <f>'[2]Faludi F Könyvtár kötelező '!$C21</f>
        <v>0</v>
      </c>
      <c r="D122" s="85">
        <v>0</v>
      </c>
      <c r="E122" s="85">
        <v>0</v>
      </c>
      <c r="F122" s="85">
        <f t="shared" si="3"/>
        <v>0</v>
      </c>
    </row>
    <row r="123" spans="1:6" s="70" customFormat="1" ht="99.95" customHeight="1">
      <c r="A123" s="89" t="s">
        <v>76</v>
      </c>
      <c r="B123" s="90" t="s">
        <v>77</v>
      </c>
      <c r="C123" s="85">
        <f>'[2]Faludi F Könyvtár kötelező '!$C22</f>
        <v>0</v>
      </c>
      <c r="D123" s="85">
        <v>0</v>
      </c>
      <c r="E123" s="85">
        <v>0</v>
      </c>
      <c r="F123" s="85">
        <f t="shared" si="3"/>
        <v>0</v>
      </c>
    </row>
    <row r="124" spans="1:6" s="70" customFormat="1" ht="99.95" customHeight="1">
      <c r="A124" s="95" t="s">
        <v>126</v>
      </c>
      <c r="B124" s="94" t="s">
        <v>80</v>
      </c>
      <c r="C124" s="86">
        <f>'[2]Faludi F Könyvtár kötelező '!$C23</f>
        <v>0</v>
      </c>
      <c r="D124" s="86">
        <v>0</v>
      </c>
      <c r="E124" s="86">
        <v>0</v>
      </c>
      <c r="F124" s="86">
        <f t="shared" si="3"/>
        <v>0</v>
      </c>
    </row>
    <row r="125" spans="1:6" s="70" customFormat="1" ht="99.95" customHeight="1">
      <c r="A125" s="89" t="s">
        <v>127</v>
      </c>
      <c r="B125" s="90" t="s">
        <v>182</v>
      </c>
      <c r="C125" s="85">
        <f>'[2]Faludi F Könyvtár kötelező '!$C24</f>
        <v>0</v>
      </c>
      <c r="D125" s="85">
        <v>0</v>
      </c>
      <c r="E125" s="85">
        <v>0</v>
      </c>
      <c r="F125" s="85">
        <f t="shared" si="3"/>
        <v>0</v>
      </c>
    </row>
    <row r="126" spans="1:6" s="70" customFormat="1" ht="99.95" customHeight="1">
      <c r="A126" s="89" t="s">
        <v>262</v>
      </c>
      <c r="B126" s="90" t="s">
        <v>182</v>
      </c>
      <c r="C126" s="85">
        <f>'[2]Faludi F Könyvtár kötelező '!$C25</f>
        <v>0</v>
      </c>
      <c r="D126" s="85">
        <v>0</v>
      </c>
      <c r="E126" s="85">
        <v>0</v>
      </c>
      <c r="F126" s="85">
        <f t="shared" si="3"/>
        <v>0</v>
      </c>
    </row>
    <row r="127" spans="1:6" s="70" customFormat="1" ht="99.95" customHeight="1">
      <c r="A127" s="96" t="s">
        <v>232</v>
      </c>
      <c r="B127" s="90" t="s">
        <v>90</v>
      </c>
      <c r="C127" s="85">
        <f>'[2]Faludi F Könyvtár kötelező '!$C26</f>
        <v>0</v>
      </c>
      <c r="D127" s="85">
        <v>0</v>
      </c>
      <c r="E127" s="85">
        <v>0</v>
      </c>
      <c r="F127" s="85">
        <f t="shared" si="3"/>
        <v>0</v>
      </c>
    </row>
    <row r="128" spans="1:6" s="70" customFormat="1" ht="99.95" customHeight="1">
      <c r="A128" s="96" t="s">
        <v>292</v>
      </c>
      <c r="B128" s="90" t="s">
        <v>90</v>
      </c>
      <c r="C128" s="85">
        <f>'[2]Faludi F Könyvtár kötelező '!$C27</f>
        <v>0</v>
      </c>
      <c r="D128" s="85">
        <v>0</v>
      </c>
      <c r="E128" s="85">
        <v>0</v>
      </c>
      <c r="F128" s="85">
        <f t="shared" si="3"/>
        <v>0</v>
      </c>
    </row>
    <row r="129" spans="1:151" s="70" customFormat="1" ht="99.95" customHeight="1">
      <c r="A129" s="89" t="s">
        <v>250</v>
      </c>
      <c r="B129" s="90" t="s">
        <v>245</v>
      </c>
      <c r="C129" s="85">
        <f>'[2]Faludi F Könyvtár kötelező '!$C28</f>
        <v>53807523</v>
      </c>
      <c r="D129" s="85">
        <v>0</v>
      </c>
      <c r="E129" s="85">
        <v>0</v>
      </c>
      <c r="F129" s="85">
        <f t="shared" si="3"/>
        <v>53807523</v>
      </c>
    </row>
    <row r="130" spans="1:151" s="70" customFormat="1" ht="99.95" customHeight="1">
      <c r="A130" s="95" t="s">
        <v>180</v>
      </c>
      <c r="B130" s="94" t="s">
        <v>181</v>
      </c>
      <c r="C130" s="86">
        <f>'[2]Faludi F Könyvtár kötelező '!$C29</f>
        <v>53807523</v>
      </c>
      <c r="D130" s="86">
        <v>0</v>
      </c>
      <c r="E130" s="86">
        <v>0</v>
      </c>
      <c r="F130" s="86">
        <f t="shared" si="3"/>
        <v>53807523</v>
      </c>
    </row>
    <row r="131" spans="1:151" s="70" customFormat="1" ht="99.95" customHeight="1">
      <c r="A131" s="89" t="s">
        <v>78</v>
      </c>
      <c r="B131" s="90" t="s">
        <v>79</v>
      </c>
      <c r="C131" s="85">
        <f>'[2]Faludi F Könyvtár kötelező '!$C30</f>
        <v>2000000</v>
      </c>
      <c r="D131" s="85">
        <v>0</v>
      </c>
      <c r="E131" s="85">
        <v>0</v>
      </c>
      <c r="F131" s="85">
        <f t="shared" si="3"/>
        <v>2000000</v>
      </c>
    </row>
    <row r="132" spans="1:151" s="70" customFormat="1" ht="99.95" customHeight="1">
      <c r="A132" s="95" t="s">
        <v>183</v>
      </c>
      <c r="B132" s="94" t="s">
        <v>184</v>
      </c>
      <c r="C132" s="86">
        <f>'[2]Faludi F Könyvtár kötelező '!$C31</f>
        <v>55807523</v>
      </c>
      <c r="D132" s="86">
        <v>0</v>
      </c>
      <c r="E132" s="86">
        <v>0</v>
      </c>
      <c r="F132" s="86">
        <f t="shared" si="3"/>
        <v>55807523</v>
      </c>
    </row>
    <row r="133" spans="1:151" ht="42.75" customHeight="1">
      <c r="A133" s="268" t="s">
        <v>0</v>
      </c>
      <c r="B133" s="271" t="s">
        <v>296</v>
      </c>
      <c r="C133" s="283" t="s">
        <v>235</v>
      </c>
      <c r="D133" s="284"/>
      <c r="E133" s="284"/>
      <c r="F133" s="284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151" ht="25.5" customHeight="1">
      <c r="A134" s="269"/>
      <c r="B134" s="272"/>
      <c r="C134" s="285"/>
      <c r="D134" s="286"/>
      <c r="E134" s="286"/>
      <c r="F134" s="286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151" ht="137.25">
      <c r="A135" s="270"/>
      <c r="B135" s="273"/>
      <c r="C135" s="87" t="s">
        <v>294</v>
      </c>
      <c r="D135" s="87" t="s">
        <v>295</v>
      </c>
      <c r="E135" s="87" t="s">
        <v>293</v>
      </c>
      <c r="F135" s="88" t="s">
        <v>249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151" ht="99.95" customHeight="1">
      <c r="A136" s="89" t="s">
        <v>42</v>
      </c>
      <c r="B136" s="90" t="s">
        <v>43</v>
      </c>
      <c r="C136" s="85">
        <f>'[2]Körmendi Kult. Közp.kötelezö'!$C2</f>
        <v>0</v>
      </c>
      <c r="D136" s="85">
        <v>0</v>
      </c>
      <c r="E136" s="85">
        <v>0</v>
      </c>
      <c r="F136" s="85">
        <f>SUM(C136:E136)</f>
        <v>0</v>
      </c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151" ht="99.95" customHeight="1">
      <c r="A137" s="89" t="s">
        <v>44</v>
      </c>
      <c r="B137" s="90" t="s">
        <v>45</v>
      </c>
      <c r="C137" s="85">
        <f>'[2]Körmendi Kult. Közp.kötelezö'!$C3</f>
        <v>0</v>
      </c>
      <c r="D137" s="85">
        <v>0</v>
      </c>
      <c r="E137" s="85">
        <v>0</v>
      </c>
      <c r="F137" s="85">
        <f t="shared" ref="F137:F165" si="4">SUM(C137:E137)</f>
        <v>0</v>
      </c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151" ht="99.95" customHeight="1">
      <c r="A138" s="89" t="s">
        <v>46</v>
      </c>
      <c r="B138" s="90" t="s">
        <v>47</v>
      </c>
      <c r="C138" s="85">
        <f>'[2]Körmendi Kult. Közp.kötelezö'!$C4</f>
        <v>0</v>
      </c>
      <c r="D138" s="85">
        <v>0</v>
      </c>
      <c r="E138" s="85">
        <v>0</v>
      </c>
      <c r="F138" s="85">
        <f t="shared" si="4"/>
        <v>0</v>
      </c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151" ht="99.95" customHeight="1">
      <c r="A139" s="89" t="s">
        <v>48</v>
      </c>
      <c r="B139" s="90" t="s">
        <v>49</v>
      </c>
      <c r="C139" s="85">
        <f>'[2]Körmendi Kult. Közp.kötelezö'!$C5</f>
        <v>0</v>
      </c>
      <c r="D139" s="85">
        <v>0</v>
      </c>
      <c r="E139" s="85">
        <v>0</v>
      </c>
      <c r="F139" s="85">
        <f t="shared" si="4"/>
        <v>0</v>
      </c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151" ht="99.95" customHeight="1">
      <c r="A140" s="89" t="s">
        <v>50</v>
      </c>
      <c r="B140" s="90" t="s">
        <v>51</v>
      </c>
      <c r="C140" s="85">
        <f>'[2]Körmendi Kult. Közp.kötelezö'!$C6</f>
        <v>0</v>
      </c>
      <c r="D140" s="85">
        <v>0</v>
      </c>
      <c r="E140" s="85">
        <v>0</v>
      </c>
      <c r="F140" s="85">
        <f t="shared" si="4"/>
        <v>0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151" ht="99.95" customHeight="1">
      <c r="A141" s="89" t="s">
        <v>52</v>
      </c>
      <c r="B141" s="90" t="s">
        <v>53</v>
      </c>
      <c r="C141" s="85">
        <f>'[2]Körmendi Kult. Közp.kötelezö'!$C7</f>
        <v>0</v>
      </c>
      <c r="D141" s="85">
        <v>0</v>
      </c>
      <c r="E141" s="85">
        <v>0</v>
      </c>
      <c r="F141" s="85">
        <f t="shared" si="4"/>
        <v>0</v>
      </c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151" ht="99.95" customHeight="1" thickBot="1">
      <c r="A142" s="89" t="s">
        <v>54</v>
      </c>
      <c r="B142" s="90" t="s">
        <v>55</v>
      </c>
      <c r="C142" s="85">
        <f>'[2]Körmendi Kult. Közp.kötelezö'!$C8</f>
        <v>0</v>
      </c>
      <c r="D142" s="85">
        <v>0</v>
      </c>
      <c r="E142" s="85">
        <v>0</v>
      </c>
      <c r="F142" s="85">
        <f t="shared" si="4"/>
        <v>0</v>
      </c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</row>
    <row r="143" spans="1:151" s="74" customFormat="1" ht="99.95" customHeight="1" thickBot="1">
      <c r="A143" s="95" t="s">
        <v>56</v>
      </c>
      <c r="B143" s="94" t="s">
        <v>57</v>
      </c>
      <c r="C143" s="86">
        <f>'[2]Körmendi Kult. Közp.kötelezö'!$C9</f>
        <v>0</v>
      </c>
      <c r="D143" s="86">
        <v>0</v>
      </c>
      <c r="E143" s="86">
        <v>0</v>
      </c>
      <c r="F143" s="86">
        <f t="shared" si="4"/>
        <v>0</v>
      </c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</row>
    <row r="144" spans="1:151" s="74" customFormat="1" ht="99.95" customHeight="1" thickBot="1">
      <c r="A144" s="95" t="s">
        <v>58</v>
      </c>
      <c r="B144" s="94" t="s">
        <v>59</v>
      </c>
      <c r="C144" s="86">
        <f>'[2]Körmendi Kult. Közp.kötelezö'!$C10</f>
        <v>0</v>
      </c>
      <c r="D144" s="86">
        <v>0</v>
      </c>
      <c r="E144" s="86">
        <v>0</v>
      </c>
      <c r="F144" s="86">
        <f t="shared" si="4"/>
        <v>0</v>
      </c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</row>
    <row r="145" spans="1:151" ht="99.95" customHeight="1">
      <c r="A145" s="89" t="s">
        <v>60</v>
      </c>
      <c r="B145" s="90" t="s">
        <v>61</v>
      </c>
      <c r="C145" s="85">
        <f>'[2]Körmendi Kult. Közp.kötelezö'!$C11</f>
        <v>0</v>
      </c>
      <c r="D145" s="85">
        <v>0</v>
      </c>
      <c r="E145" s="85">
        <v>0</v>
      </c>
      <c r="F145" s="85">
        <f t="shared" si="4"/>
        <v>0</v>
      </c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</row>
    <row r="146" spans="1:151" ht="99.95" customHeight="1">
      <c r="A146" s="89" t="s">
        <v>62</v>
      </c>
      <c r="B146" s="90" t="s">
        <v>63</v>
      </c>
      <c r="C146" s="85">
        <f>'[2]Körmendi Kult. Közp.kötelezö'!$C12</f>
        <v>0</v>
      </c>
      <c r="D146" s="85">
        <v>0</v>
      </c>
      <c r="E146" s="85">
        <v>0</v>
      </c>
      <c r="F146" s="85">
        <f t="shared" si="4"/>
        <v>0</v>
      </c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</row>
    <row r="147" spans="1:151" ht="99.95" customHeight="1">
      <c r="A147" s="91" t="s">
        <v>242</v>
      </c>
      <c r="B147" s="90" t="s">
        <v>163</v>
      </c>
      <c r="C147" s="85">
        <f>'[2]Körmendi Kult. Közp.kötelezö'!$C13</f>
        <v>0</v>
      </c>
      <c r="D147" s="85">
        <v>0</v>
      </c>
      <c r="E147" s="85">
        <v>0</v>
      </c>
      <c r="F147" s="85">
        <f t="shared" si="4"/>
        <v>0</v>
      </c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</row>
    <row r="148" spans="1:151" ht="99.95" customHeight="1" thickBot="1">
      <c r="A148" s="89" t="s">
        <v>64</v>
      </c>
      <c r="B148" s="90" t="s">
        <v>65</v>
      </c>
      <c r="C148" s="85">
        <f>'[2]Körmendi Kult. Közp.kötelezö'!$C14</f>
        <v>0</v>
      </c>
      <c r="D148" s="85">
        <v>0</v>
      </c>
      <c r="E148" s="85">
        <v>0</v>
      </c>
      <c r="F148" s="85">
        <f t="shared" si="4"/>
        <v>0</v>
      </c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</row>
    <row r="149" spans="1:151" s="74" customFormat="1" ht="99.95" customHeight="1" thickBot="1">
      <c r="A149" s="95" t="s">
        <v>66</v>
      </c>
      <c r="B149" s="94" t="s">
        <v>67</v>
      </c>
      <c r="C149" s="86">
        <f>'[2]Körmendi Kult. Közp.kötelezö'!$C15</f>
        <v>0</v>
      </c>
      <c r="D149" s="86">
        <v>0</v>
      </c>
      <c r="E149" s="86">
        <v>0</v>
      </c>
      <c r="F149" s="86">
        <f t="shared" si="4"/>
        <v>0</v>
      </c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</row>
    <row r="150" spans="1:151" s="74" customFormat="1" ht="99.95" customHeight="1" thickBot="1">
      <c r="A150" s="95" t="s">
        <v>68</v>
      </c>
      <c r="B150" s="94" t="s">
        <v>69</v>
      </c>
      <c r="C150" s="86">
        <f>'[2]Körmendi Kult. Közp.kötelezö'!$C16</f>
        <v>23000000</v>
      </c>
      <c r="D150" s="86">
        <v>0</v>
      </c>
      <c r="E150" s="86">
        <v>0</v>
      </c>
      <c r="F150" s="86">
        <f t="shared" si="4"/>
        <v>23000000</v>
      </c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</row>
    <row r="151" spans="1:151" ht="99.95" customHeight="1" thickBot="1">
      <c r="A151" s="89" t="s">
        <v>70</v>
      </c>
      <c r="B151" s="90" t="s">
        <v>71</v>
      </c>
      <c r="C151" s="85">
        <f>'[2]Körmendi Kult. Közp.kötelezö'!$C17</f>
        <v>0</v>
      </c>
      <c r="D151" s="85">
        <v>0</v>
      </c>
      <c r="E151" s="85">
        <v>0</v>
      </c>
      <c r="F151" s="85">
        <f t="shared" si="4"/>
        <v>0</v>
      </c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</row>
    <row r="152" spans="1:151" s="74" customFormat="1" ht="99.95" customHeight="1" thickBot="1">
      <c r="A152" s="89" t="s">
        <v>72</v>
      </c>
      <c r="B152" s="90" t="s">
        <v>73</v>
      </c>
      <c r="C152" s="85">
        <f>'[2]Körmendi Kult. Közp.kötelezö'!$C18</f>
        <v>0</v>
      </c>
      <c r="D152" s="85">
        <v>0</v>
      </c>
      <c r="E152" s="85">
        <v>0</v>
      </c>
      <c r="F152" s="85">
        <f t="shared" si="4"/>
        <v>0</v>
      </c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</row>
    <row r="153" spans="1:151" ht="99.95" customHeight="1" thickBot="1">
      <c r="A153" s="95" t="s">
        <v>122</v>
      </c>
      <c r="B153" s="94" t="s">
        <v>73</v>
      </c>
      <c r="C153" s="86">
        <f>'[2]Körmendi Kult. Közp.kötelezö'!$C19</f>
        <v>0</v>
      </c>
      <c r="D153" s="86">
        <v>0</v>
      </c>
      <c r="E153" s="86">
        <v>0</v>
      </c>
      <c r="F153" s="86">
        <f t="shared" si="4"/>
        <v>0</v>
      </c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</row>
    <row r="154" spans="1:151" s="74" customFormat="1" ht="99.95" customHeight="1" thickBot="1">
      <c r="A154" s="95" t="s">
        <v>74</v>
      </c>
      <c r="B154" s="94" t="s">
        <v>75</v>
      </c>
      <c r="C154" s="86">
        <f>'[2]Körmendi Kult. Közp.kötelezö'!$C20</f>
        <v>2000000</v>
      </c>
      <c r="D154" s="86">
        <v>0</v>
      </c>
      <c r="E154" s="86">
        <v>0</v>
      </c>
      <c r="F154" s="86">
        <f t="shared" si="4"/>
        <v>2000000</v>
      </c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</row>
    <row r="155" spans="1:151" s="68" customFormat="1" ht="99.95" customHeight="1">
      <c r="A155" s="89" t="s">
        <v>244</v>
      </c>
      <c r="B155" s="90" t="s">
        <v>243</v>
      </c>
      <c r="C155" s="85">
        <f>'[2]Körmendi Kult. Közp.kötelezö'!$C21</f>
        <v>0</v>
      </c>
      <c r="D155" s="85">
        <v>0</v>
      </c>
      <c r="E155" s="85">
        <v>0</v>
      </c>
      <c r="F155" s="85">
        <f t="shared" si="4"/>
        <v>0</v>
      </c>
    </row>
    <row r="156" spans="1:151" ht="99.95" customHeight="1" thickBot="1">
      <c r="A156" s="89" t="s">
        <v>76</v>
      </c>
      <c r="B156" s="90" t="s">
        <v>77</v>
      </c>
      <c r="C156" s="85">
        <f>'[2]Körmendi Kult. Közp.kötelezö'!$C22</f>
        <v>0</v>
      </c>
      <c r="D156" s="85">
        <v>0</v>
      </c>
      <c r="E156" s="85">
        <v>0</v>
      </c>
      <c r="F156" s="85">
        <f t="shared" si="4"/>
        <v>0</v>
      </c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</row>
    <row r="157" spans="1:151" s="74" customFormat="1" ht="99.95" customHeight="1" thickBot="1">
      <c r="A157" s="95" t="s">
        <v>126</v>
      </c>
      <c r="B157" s="94" t="s">
        <v>80</v>
      </c>
      <c r="C157" s="86">
        <f>'[2]Körmendi Kult. Közp.kötelezö'!$C23</f>
        <v>0</v>
      </c>
      <c r="D157" s="86">
        <v>0</v>
      </c>
      <c r="E157" s="86">
        <v>0</v>
      </c>
      <c r="F157" s="86">
        <f t="shared" si="4"/>
        <v>0</v>
      </c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</row>
    <row r="158" spans="1:151" s="74" customFormat="1" ht="99.95" customHeight="1" thickBot="1">
      <c r="A158" s="89" t="s">
        <v>127</v>
      </c>
      <c r="B158" s="90" t="s">
        <v>182</v>
      </c>
      <c r="C158" s="85">
        <f>'[2]Körmendi Kult. Közp.kötelezö'!$C24</f>
        <v>0</v>
      </c>
      <c r="D158" s="85">
        <v>0</v>
      </c>
      <c r="E158" s="85">
        <v>0</v>
      </c>
      <c r="F158" s="85">
        <f t="shared" si="4"/>
        <v>0</v>
      </c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</row>
    <row r="159" spans="1:151" s="74" customFormat="1" ht="99.95" customHeight="1" thickBot="1">
      <c r="A159" s="89" t="s">
        <v>262</v>
      </c>
      <c r="B159" s="90" t="s">
        <v>182</v>
      </c>
      <c r="C159" s="85">
        <f>'[2]Körmendi Kult. Közp.kötelezö'!$C25</f>
        <v>11416571</v>
      </c>
      <c r="D159" s="85">
        <v>0</v>
      </c>
      <c r="E159" s="85">
        <v>0</v>
      </c>
      <c r="F159" s="85">
        <f t="shared" si="4"/>
        <v>11416571</v>
      </c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</row>
    <row r="160" spans="1:151" s="74" customFormat="1" ht="99.95" customHeight="1" thickBot="1">
      <c r="A160" s="96" t="s">
        <v>232</v>
      </c>
      <c r="B160" s="90" t="s">
        <v>90</v>
      </c>
      <c r="C160" s="85">
        <f>'[2]Körmendi Kult. Közp.kötelezö'!$C26</f>
        <v>0</v>
      </c>
      <c r="D160" s="85">
        <v>0</v>
      </c>
      <c r="E160" s="85">
        <v>0</v>
      </c>
      <c r="F160" s="85">
        <f t="shared" si="4"/>
        <v>0</v>
      </c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</row>
    <row r="161" spans="1:151" s="74" customFormat="1" ht="99.95" customHeight="1" thickBot="1">
      <c r="A161" s="96" t="s">
        <v>292</v>
      </c>
      <c r="B161" s="90" t="s">
        <v>90</v>
      </c>
      <c r="C161" s="85">
        <f>'[2]Körmendi Kult. Közp.kötelezö'!$C27</f>
        <v>0</v>
      </c>
      <c r="D161" s="85">
        <v>0</v>
      </c>
      <c r="E161" s="85">
        <v>0</v>
      </c>
      <c r="F161" s="85">
        <f t="shared" si="4"/>
        <v>0</v>
      </c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</row>
    <row r="162" spans="1:151" s="74" customFormat="1" ht="99.95" customHeight="1" thickBot="1">
      <c r="A162" s="89" t="s">
        <v>250</v>
      </c>
      <c r="B162" s="90" t="s">
        <v>245</v>
      </c>
      <c r="C162" s="85">
        <f>'[2]Körmendi Kult. Közp.kötelezö'!$C28</f>
        <v>116282059</v>
      </c>
      <c r="D162" s="85">
        <v>0</v>
      </c>
      <c r="E162" s="85">
        <v>0</v>
      </c>
      <c r="F162" s="85">
        <f t="shared" si="4"/>
        <v>116282059</v>
      </c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</row>
    <row r="163" spans="1:151" s="74" customFormat="1" ht="99.95" customHeight="1" thickBot="1">
      <c r="A163" s="95" t="s">
        <v>180</v>
      </c>
      <c r="B163" s="94" t="s">
        <v>181</v>
      </c>
      <c r="C163" s="86">
        <f>'[2]Körmendi Kult. Közp.kötelezö'!$C29</f>
        <v>127698630</v>
      </c>
      <c r="D163" s="86">
        <v>0</v>
      </c>
      <c r="E163" s="86">
        <v>0</v>
      </c>
      <c r="F163" s="86">
        <f t="shared" si="4"/>
        <v>127698630</v>
      </c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</row>
    <row r="164" spans="1:151" s="74" customFormat="1" ht="99.95" customHeight="1" thickBot="1">
      <c r="A164" s="89" t="s">
        <v>78</v>
      </c>
      <c r="B164" s="90" t="s">
        <v>79</v>
      </c>
      <c r="C164" s="85">
        <f>'[2]Körmendi Kult. Közp.kötelezö'!$C30</f>
        <v>25000000</v>
      </c>
      <c r="D164" s="85">
        <v>0</v>
      </c>
      <c r="E164" s="85">
        <v>0</v>
      </c>
      <c r="F164" s="85">
        <f t="shared" si="4"/>
        <v>25000000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</row>
    <row r="165" spans="1:151" s="77" customFormat="1" ht="99.95" customHeight="1">
      <c r="A165" s="95" t="s">
        <v>183</v>
      </c>
      <c r="B165" s="94" t="s">
        <v>184</v>
      </c>
      <c r="C165" s="86">
        <f>'[2]Körmendi Kult. Közp.kötelezö'!$C31</f>
        <v>152698630</v>
      </c>
      <c r="D165" s="86">
        <v>0</v>
      </c>
      <c r="E165" s="86">
        <v>0</v>
      </c>
      <c r="F165" s="86">
        <f t="shared" si="4"/>
        <v>152698630</v>
      </c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</row>
    <row r="166" spans="1:151" ht="57.75" customHeight="1">
      <c r="A166" s="268" t="s">
        <v>0</v>
      </c>
      <c r="B166" s="271" t="s">
        <v>296</v>
      </c>
      <c r="C166" s="277" t="s">
        <v>41</v>
      </c>
      <c r="D166" s="277"/>
      <c r="E166" s="277"/>
      <c r="F166" s="277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</row>
    <row r="167" spans="1:151" ht="57.75" customHeight="1">
      <c r="A167" s="269"/>
      <c r="B167" s="272"/>
      <c r="C167" s="277"/>
      <c r="D167" s="277"/>
      <c r="E167" s="277"/>
      <c r="F167" s="277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</row>
    <row r="168" spans="1:151" ht="137.25">
      <c r="A168" s="270"/>
      <c r="B168" s="273"/>
      <c r="C168" s="87" t="s">
        <v>294</v>
      </c>
      <c r="D168" s="87" t="s">
        <v>295</v>
      </c>
      <c r="E168" s="87" t="s">
        <v>293</v>
      </c>
      <c r="F168" s="88" t="s">
        <v>249</v>
      </c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</row>
    <row r="169" spans="1:151" ht="99.95" customHeight="1">
      <c r="A169" s="89" t="s">
        <v>42</v>
      </c>
      <c r="B169" s="90" t="s">
        <v>43</v>
      </c>
      <c r="C169" s="85">
        <v>0</v>
      </c>
      <c r="D169" s="85">
        <f>'[2]Múzeum önként vállalt'!$C2</f>
        <v>0</v>
      </c>
      <c r="E169" s="85">
        <v>0</v>
      </c>
      <c r="F169" s="85">
        <f>SUM(C169:E169)</f>
        <v>0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</row>
    <row r="170" spans="1:151" ht="99.95" customHeight="1">
      <c r="A170" s="89" t="s">
        <v>44</v>
      </c>
      <c r="B170" s="90" t="s">
        <v>45</v>
      </c>
      <c r="C170" s="85">
        <v>0</v>
      </c>
      <c r="D170" s="85">
        <f>'[2]Múzeum önként vállalt'!$C3</f>
        <v>0</v>
      </c>
      <c r="E170" s="85">
        <v>0</v>
      </c>
      <c r="F170" s="85">
        <f t="shared" ref="F170:F198" si="5">SUM(C170:E170)</f>
        <v>0</v>
      </c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</row>
    <row r="171" spans="1:151" ht="99.95" customHeight="1">
      <c r="A171" s="89" t="s">
        <v>46</v>
      </c>
      <c r="B171" s="90" t="s">
        <v>47</v>
      </c>
      <c r="C171" s="85">
        <v>0</v>
      </c>
      <c r="D171" s="85">
        <f>'[2]Múzeum önként vállalt'!$C4</f>
        <v>0</v>
      </c>
      <c r="E171" s="85">
        <v>0</v>
      </c>
      <c r="F171" s="85">
        <f t="shared" si="5"/>
        <v>0</v>
      </c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</row>
    <row r="172" spans="1:151" ht="99.95" customHeight="1">
      <c r="A172" s="89" t="s">
        <v>48</v>
      </c>
      <c r="B172" s="90" t="s">
        <v>49</v>
      </c>
      <c r="C172" s="85">
        <v>0</v>
      </c>
      <c r="D172" s="85">
        <f>'[2]Múzeum önként vállalt'!$C5</f>
        <v>0</v>
      </c>
      <c r="E172" s="85">
        <v>0</v>
      </c>
      <c r="F172" s="85">
        <f t="shared" si="5"/>
        <v>0</v>
      </c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</row>
    <row r="173" spans="1:151" ht="99.95" customHeight="1">
      <c r="A173" s="89" t="s">
        <v>50</v>
      </c>
      <c r="B173" s="90" t="s">
        <v>51</v>
      </c>
      <c r="C173" s="85">
        <v>0</v>
      </c>
      <c r="D173" s="85">
        <f>'[2]Múzeum önként vállalt'!$C6</f>
        <v>0</v>
      </c>
      <c r="E173" s="85">
        <v>0</v>
      </c>
      <c r="F173" s="85">
        <f t="shared" si="5"/>
        <v>0</v>
      </c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</row>
    <row r="174" spans="1:151" ht="99.95" customHeight="1">
      <c r="A174" s="89" t="s">
        <v>52</v>
      </c>
      <c r="B174" s="90" t="s">
        <v>53</v>
      </c>
      <c r="C174" s="85">
        <v>0</v>
      </c>
      <c r="D174" s="85">
        <f>'[2]Múzeum önként vállalt'!$C7</f>
        <v>0</v>
      </c>
      <c r="E174" s="85">
        <v>0</v>
      </c>
      <c r="F174" s="85">
        <f t="shared" si="5"/>
        <v>0</v>
      </c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</row>
    <row r="175" spans="1:151" ht="99.95" customHeight="1">
      <c r="A175" s="89" t="s">
        <v>54</v>
      </c>
      <c r="B175" s="90" t="s">
        <v>55</v>
      </c>
      <c r="C175" s="85">
        <v>0</v>
      </c>
      <c r="D175" s="85">
        <f>'[2]Múzeum önként vállalt'!$C8</f>
        <v>0</v>
      </c>
      <c r="E175" s="85">
        <v>0</v>
      </c>
      <c r="F175" s="85">
        <f t="shared" si="5"/>
        <v>0</v>
      </c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</row>
    <row r="176" spans="1:151" ht="99.95" customHeight="1">
      <c r="A176" s="95" t="s">
        <v>56</v>
      </c>
      <c r="B176" s="94" t="s">
        <v>57</v>
      </c>
      <c r="C176" s="86">
        <v>0</v>
      </c>
      <c r="D176" s="86">
        <f>'[2]Múzeum önként vállalt'!$C9</f>
        <v>0</v>
      </c>
      <c r="E176" s="86">
        <v>0</v>
      </c>
      <c r="F176" s="86">
        <f t="shared" si="5"/>
        <v>0</v>
      </c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t="99.95" customHeight="1">
      <c r="A177" s="95" t="s">
        <v>58</v>
      </c>
      <c r="B177" s="94" t="s">
        <v>59</v>
      </c>
      <c r="C177" s="86">
        <v>0</v>
      </c>
      <c r="D177" s="86">
        <f>'[2]Múzeum önként vállalt'!$C10</f>
        <v>0</v>
      </c>
      <c r="E177" s="86">
        <v>0</v>
      </c>
      <c r="F177" s="86">
        <f t="shared" si="5"/>
        <v>0</v>
      </c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t="99.95" customHeight="1">
      <c r="A178" s="89" t="s">
        <v>60</v>
      </c>
      <c r="B178" s="90" t="s">
        <v>61</v>
      </c>
      <c r="C178" s="85">
        <v>0</v>
      </c>
      <c r="D178" s="85">
        <f>'[2]Múzeum önként vállalt'!$C11</f>
        <v>0</v>
      </c>
      <c r="E178" s="85">
        <v>0</v>
      </c>
      <c r="F178" s="85">
        <f t="shared" si="5"/>
        <v>0</v>
      </c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t="99.95" customHeight="1">
      <c r="A179" s="89" t="s">
        <v>62</v>
      </c>
      <c r="B179" s="90" t="s">
        <v>63</v>
      </c>
      <c r="C179" s="85">
        <v>0</v>
      </c>
      <c r="D179" s="85">
        <f>'[2]Múzeum önként vállalt'!$C12</f>
        <v>0</v>
      </c>
      <c r="E179" s="85">
        <v>0</v>
      </c>
      <c r="F179" s="85">
        <f t="shared" si="5"/>
        <v>0</v>
      </c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t="99.95" customHeight="1">
      <c r="A180" s="91" t="s">
        <v>242</v>
      </c>
      <c r="B180" s="90" t="s">
        <v>163</v>
      </c>
      <c r="C180" s="85">
        <v>0</v>
      </c>
      <c r="D180" s="85">
        <f>'[2]Múzeum önként vállalt'!$C13</f>
        <v>0</v>
      </c>
      <c r="E180" s="85">
        <v>0</v>
      </c>
      <c r="F180" s="85">
        <f t="shared" si="5"/>
        <v>0</v>
      </c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t="99.95" customHeight="1">
      <c r="A181" s="89" t="s">
        <v>64</v>
      </c>
      <c r="B181" s="90" t="s">
        <v>65</v>
      </c>
      <c r="C181" s="85">
        <v>0</v>
      </c>
      <c r="D181" s="85">
        <f>'[2]Múzeum önként vállalt'!$C14</f>
        <v>0</v>
      </c>
      <c r="E181" s="85">
        <v>0</v>
      </c>
      <c r="F181" s="85">
        <f t="shared" si="5"/>
        <v>0</v>
      </c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t="99.95" customHeight="1">
      <c r="A182" s="95" t="s">
        <v>66</v>
      </c>
      <c r="B182" s="94" t="s">
        <v>67</v>
      </c>
      <c r="C182" s="86">
        <v>0</v>
      </c>
      <c r="D182" s="86">
        <f>'[2]Múzeum önként vállalt'!$C15</f>
        <v>0</v>
      </c>
      <c r="E182" s="86">
        <v>0</v>
      </c>
      <c r="F182" s="86">
        <f t="shared" si="5"/>
        <v>0</v>
      </c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t="99.95" customHeight="1">
      <c r="A183" s="95" t="s">
        <v>68</v>
      </c>
      <c r="B183" s="94" t="s">
        <v>69</v>
      </c>
      <c r="C183" s="86">
        <v>0</v>
      </c>
      <c r="D183" s="86">
        <f>'[2]Múzeum önként vállalt'!$C16</f>
        <v>4500000</v>
      </c>
      <c r="E183" s="86">
        <v>0</v>
      </c>
      <c r="F183" s="86">
        <f t="shared" si="5"/>
        <v>4500000</v>
      </c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t="99.95" customHeight="1">
      <c r="A184" s="89" t="s">
        <v>70</v>
      </c>
      <c r="B184" s="90" t="s">
        <v>71</v>
      </c>
      <c r="C184" s="85">
        <v>0</v>
      </c>
      <c r="D184" s="85">
        <f>'[2]Múzeum önként vállalt'!$C17</f>
        <v>0</v>
      </c>
      <c r="E184" s="85">
        <v>0</v>
      </c>
      <c r="F184" s="85">
        <f t="shared" si="5"/>
        <v>0</v>
      </c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t="99.95" customHeight="1">
      <c r="A185" s="89" t="s">
        <v>72</v>
      </c>
      <c r="B185" s="90" t="s">
        <v>73</v>
      </c>
      <c r="C185" s="85">
        <v>0</v>
      </c>
      <c r="D185" s="85">
        <f>'[2]Múzeum önként vállalt'!$C18</f>
        <v>0</v>
      </c>
      <c r="E185" s="85">
        <v>0</v>
      </c>
      <c r="F185" s="85">
        <f t="shared" si="5"/>
        <v>0</v>
      </c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t="99.95" customHeight="1">
      <c r="A186" s="95" t="s">
        <v>122</v>
      </c>
      <c r="B186" s="94" t="s">
        <v>73</v>
      </c>
      <c r="C186" s="86">
        <v>0</v>
      </c>
      <c r="D186" s="86">
        <f>'[2]Múzeum önként vállalt'!$C19</f>
        <v>0</v>
      </c>
      <c r="E186" s="86">
        <v>0</v>
      </c>
      <c r="F186" s="86">
        <f t="shared" si="5"/>
        <v>0</v>
      </c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t="99.95" customHeight="1">
      <c r="A187" s="95" t="s">
        <v>74</v>
      </c>
      <c r="B187" s="94" t="s">
        <v>75</v>
      </c>
      <c r="C187" s="86">
        <v>0</v>
      </c>
      <c r="D187" s="86">
        <f>'[2]Múzeum önként vállalt'!$C20</f>
        <v>0</v>
      </c>
      <c r="E187" s="86">
        <v>0</v>
      </c>
      <c r="F187" s="86">
        <f t="shared" si="5"/>
        <v>0</v>
      </c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t="99.95" customHeight="1">
      <c r="A188" s="89" t="s">
        <v>244</v>
      </c>
      <c r="B188" s="90" t="s">
        <v>243</v>
      </c>
      <c r="C188" s="85">
        <v>0</v>
      </c>
      <c r="D188" s="85">
        <f>'[2]Múzeum önként vállalt'!$C21</f>
        <v>0</v>
      </c>
      <c r="E188" s="85">
        <v>0</v>
      </c>
      <c r="F188" s="85">
        <f t="shared" si="5"/>
        <v>0</v>
      </c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t="99.95" customHeight="1">
      <c r="A189" s="89" t="s">
        <v>76</v>
      </c>
      <c r="B189" s="90" t="s">
        <v>77</v>
      </c>
      <c r="C189" s="85">
        <v>0</v>
      </c>
      <c r="D189" s="85">
        <f>'[2]Múzeum önként vállalt'!$C22</f>
        <v>0</v>
      </c>
      <c r="E189" s="85">
        <v>0</v>
      </c>
      <c r="F189" s="85">
        <f t="shared" si="5"/>
        <v>0</v>
      </c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t="99.95" customHeight="1">
      <c r="A190" s="95" t="s">
        <v>126</v>
      </c>
      <c r="B190" s="94" t="s">
        <v>80</v>
      </c>
      <c r="C190" s="86">
        <v>0</v>
      </c>
      <c r="D190" s="86">
        <f>'[2]Múzeum önként vállalt'!$C23</f>
        <v>0</v>
      </c>
      <c r="E190" s="86">
        <v>0</v>
      </c>
      <c r="F190" s="86">
        <f t="shared" si="5"/>
        <v>0</v>
      </c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t="99.95" customHeight="1">
      <c r="A191" s="89" t="s">
        <v>127</v>
      </c>
      <c r="B191" s="90" t="s">
        <v>182</v>
      </c>
      <c r="C191" s="85">
        <v>0</v>
      </c>
      <c r="D191" s="85">
        <f>'[2]Múzeum önként vállalt'!$C24</f>
        <v>0</v>
      </c>
      <c r="E191" s="85">
        <v>0</v>
      </c>
      <c r="F191" s="85">
        <f t="shared" si="5"/>
        <v>0</v>
      </c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t="99.95" customHeight="1">
      <c r="A192" s="89" t="s">
        <v>262</v>
      </c>
      <c r="B192" s="90" t="s">
        <v>182</v>
      </c>
      <c r="C192" s="85">
        <v>0</v>
      </c>
      <c r="D192" s="85">
        <f>'[2]Múzeum önként vállalt'!$C25</f>
        <v>0</v>
      </c>
      <c r="E192" s="85">
        <v>0</v>
      </c>
      <c r="F192" s="85">
        <f t="shared" si="5"/>
        <v>0</v>
      </c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t="99.95" customHeight="1">
      <c r="A193" s="96" t="s">
        <v>232</v>
      </c>
      <c r="B193" s="90" t="s">
        <v>90</v>
      </c>
      <c r="C193" s="85">
        <v>0</v>
      </c>
      <c r="D193" s="85">
        <f>'[2]Múzeum önként vállalt'!$C26</f>
        <v>0</v>
      </c>
      <c r="E193" s="85">
        <v>0</v>
      </c>
      <c r="F193" s="85">
        <f t="shared" si="5"/>
        <v>0</v>
      </c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t="99.95" customHeight="1">
      <c r="A194" s="96" t="s">
        <v>292</v>
      </c>
      <c r="B194" s="90" t="s">
        <v>90</v>
      </c>
      <c r="C194" s="85">
        <v>0</v>
      </c>
      <c r="D194" s="85">
        <f>'[2]Múzeum önként vállalt'!$C27</f>
        <v>0</v>
      </c>
      <c r="E194" s="85">
        <v>0</v>
      </c>
      <c r="F194" s="85">
        <f t="shared" si="5"/>
        <v>0</v>
      </c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t="99.95" customHeight="1">
      <c r="A195" s="89" t="s">
        <v>250</v>
      </c>
      <c r="B195" s="90" t="s">
        <v>245</v>
      </c>
      <c r="C195" s="85">
        <v>0</v>
      </c>
      <c r="D195" s="85">
        <f>'[2]Múzeum önként vállalt'!$C28</f>
        <v>38501300</v>
      </c>
      <c r="E195" s="85">
        <v>0</v>
      </c>
      <c r="F195" s="85">
        <f t="shared" si="5"/>
        <v>38501300</v>
      </c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t="99.95" customHeight="1">
      <c r="A196" s="95" t="s">
        <v>180</v>
      </c>
      <c r="B196" s="94" t="s">
        <v>181</v>
      </c>
      <c r="C196" s="86">
        <v>0</v>
      </c>
      <c r="D196" s="86">
        <f>'[2]Múzeum önként vállalt'!$C29</f>
        <v>38501300</v>
      </c>
      <c r="E196" s="86">
        <v>0</v>
      </c>
      <c r="F196" s="86">
        <f t="shared" si="5"/>
        <v>38501300</v>
      </c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t="99.95" customHeight="1">
      <c r="A197" s="89" t="s">
        <v>78</v>
      </c>
      <c r="B197" s="90" t="s">
        <v>79</v>
      </c>
      <c r="C197" s="85">
        <v>0</v>
      </c>
      <c r="D197" s="85">
        <f>'[2]Múzeum önként vállalt'!$C30</f>
        <v>4500000</v>
      </c>
      <c r="E197" s="85">
        <v>0</v>
      </c>
      <c r="F197" s="85">
        <f t="shared" si="5"/>
        <v>4500000</v>
      </c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t="99.95" customHeight="1">
      <c r="A198" s="95" t="s">
        <v>183</v>
      </c>
      <c r="B198" s="94" t="s">
        <v>184</v>
      </c>
      <c r="C198" s="86">
        <v>0</v>
      </c>
      <c r="D198" s="86">
        <f>'[2]Múzeum önként vállalt'!$C31</f>
        <v>43001300</v>
      </c>
      <c r="E198" s="86">
        <v>0</v>
      </c>
      <c r="F198" s="86">
        <f t="shared" si="5"/>
        <v>43001300</v>
      </c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t="57.75" customHeight="1">
      <c r="A199" s="274" t="s">
        <v>0</v>
      </c>
      <c r="B199" s="271" t="s">
        <v>296</v>
      </c>
      <c r="C199" s="278" t="s">
        <v>81</v>
      </c>
      <c r="D199" s="279"/>
      <c r="E199" s="279"/>
      <c r="F199" s="279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t="57.75" customHeight="1">
      <c r="A200" s="275"/>
      <c r="B200" s="272"/>
      <c r="C200" s="279"/>
      <c r="D200" s="279"/>
      <c r="E200" s="279"/>
      <c r="F200" s="279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t="137.25">
      <c r="A201" s="276"/>
      <c r="B201" s="273"/>
      <c r="C201" s="87" t="s">
        <v>294</v>
      </c>
      <c r="D201" s="87" t="s">
        <v>295</v>
      </c>
      <c r="E201" s="87" t="s">
        <v>293</v>
      </c>
      <c r="F201" s="88" t="s">
        <v>249</v>
      </c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</row>
    <row r="202" spans="1:55" ht="99.95" customHeight="1">
      <c r="A202" s="89" t="s">
        <v>42</v>
      </c>
      <c r="B202" s="90" t="s">
        <v>43</v>
      </c>
      <c r="C202" s="85">
        <f>C4+C37+C70+C103+C136+C169</f>
        <v>79135720</v>
      </c>
      <c r="D202" s="85">
        <f t="shared" ref="D202:F202" si="6">D4+D37+D70+D103+D136+D169</f>
        <v>0</v>
      </c>
      <c r="E202" s="85">
        <f t="shared" si="6"/>
        <v>0</v>
      </c>
      <c r="F202" s="85">
        <f t="shared" si="6"/>
        <v>79135720</v>
      </c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</row>
    <row r="203" spans="1:55" ht="99.95" customHeight="1">
      <c r="A203" s="89" t="s">
        <v>44</v>
      </c>
      <c r="B203" s="90" t="s">
        <v>45</v>
      </c>
      <c r="C203" s="85">
        <f t="shared" ref="C203:F203" si="7">C5+C38+C71+C104+C137+C170</f>
        <v>247199900</v>
      </c>
      <c r="D203" s="85">
        <f t="shared" si="7"/>
        <v>0</v>
      </c>
      <c r="E203" s="85">
        <f t="shared" si="7"/>
        <v>0</v>
      </c>
      <c r="F203" s="85">
        <f t="shared" si="7"/>
        <v>247199900</v>
      </c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</row>
    <row r="204" spans="1:55" ht="99.95" customHeight="1">
      <c r="A204" s="89" t="s">
        <v>46</v>
      </c>
      <c r="B204" s="90" t="s">
        <v>47</v>
      </c>
      <c r="C204" s="85">
        <f t="shared" ref="C204:F204" si="8">C6+C39+C72+C105+C138+C171</f>
        <v>314512327</v>
      </c>
      <c r="D204" s="85">
        <f t="shared" si="8"/>
        <v>0</v>
      </c>
      <c r="E204" s="85">
        <f t="shared" si="8"/>
        <v>0</v>
      </c>
      <c r="F204" s="85">
        <f t="shared" si="8"/>
        <v>314512327</v>
      </c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</row>
    <row r="205" spans="1:55" ht="99.95" customHeight="1">
      <c r="A205" s="89" t="s">
        <v>48</v>
      </c>
      <c r="B205" s="90" t="s">
        <v>49</v>
      </c>
      <c r="C205" s="85">
        <f t="shared" ref="C205:F205" si="9">C7+C40+C73+C106+C139+C172</f>
        <v>0</v>
      </c>
      <c r="D205" s="85">
        <f t="shared" si="9"/>
        <v>13879845</v>
      </c>
      <c r="E205" s="85">
        <f t="shared" si="9"/>
        <v>0</v>
      </c>
      <c r="F205" s="85">
        <f t="shared" si="9"/>
        <v>13879845</v>
      </c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</row>
    <row r="206" spans="1:55" ht="99.95" customHeight="1">
      <c r="A206" s="89" t="s">
        <v>50</v>
      </c>
      <c r="B206" s="90" t="s">
        <v>51</v>
      </c>
      <c r="C206" s="85">
        <f t="shared" ref="C206:F206" si="10">C8+C41+C74+C107+C140+C173</f>
        <v>0</v>
      </c>
      <c r="D206" s="85">
        <f t="shared" si="10"/>
        <v>0</v>
      </c>
      <c r="E206" s="85">
        <f t="shared" si="10"/>
        <v>0</v>
      </c>
      <c r="F206" s="85">
        <f t="shared" si="10"/>
        <v>0</v>
      </c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</row>
    <row r="207" spans="1:55" ht="99.95" customHeight="1">
      <c r="A207" s="89" t="s">
        <v>52</v>
      </c>
      <c r="B207" s="90" t="s">
        <v>53</v>
      </c>
      <c r="C207" s="85">
        <f t="shared" ref="C207:F207" si="11">C9+C42+C75+C108+C141+C174</f>
        <v>640847947</v>
      </c>
      <c r="D207" s="85">
        <f t="shared" si="11"/>
        <v>13879845</v>
      </c>
      <c r="E207" s="85">
        <f t="shared" si="11"/>
        <v>0</v>
      </c>
      <c r="F207" s="85">
        <f t="shared" si="11"/>
        <v>654727792</v>
      </c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</row>
    <row r="208" spans="1:55" ht="99.95" customHeight="1">
      <c r="A208" s="89" t="s">
        <v>54</v>
      </c>
      <c r="B208" s="90" t="s">
        <v>55</v>
      </c>
      <c r="C208" s="85">
        <f t="shared" ref="C208:F208" si="12">C10+C43+C76+C109+C142+C175</f>
        <v>48790340</v>
      </c>
      <c r="D208" s="85">
        <f t="shared" si="12"/>
        <v>0</v>
      </c>
      <c r="E208" s="85">
        <f t="shared" si="12"/>
        <v>0</v>
      </c>
      <c r="F208" s="85">
        <f t="shared" si="12"/>
        <v>48790340</v>
      </c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</row>
    <row r="209" spans="1:55" ht="99.95" customHeight="1">
      <c r="A209" s="95" t="s">
        <v>56</v>
      </c>
      <c r="B209" s="94" t="s">
        <v>57</v>
      </c>
      <c r="C209" s="86">
        <f t="shared" ref="C209:F209" si="13">C11+C44+C77+C110+C143+C176</f>
        <v>689638287</v>
      </c>
      <c r="D209" s="86">
        <f t="shared" si="13"/>
        <v>13879845</v>
      </c>
      <c r="E209" s="86">
        <f t="shared" si="13"/>
        <v>0</v>
      </c>
      <c r="F209" s="86">
        <f t="shared" si="13"/>
        <v>703518132</v>
      </c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</row>
    <row r="210" spans="1:55" ht="99.95" customHeight="1">
      <c r="A210" s="95" t="s">
        <v>58</v>
      </c>
      <c r="B210" s="94" t="s">
        <v>59</v>
      </c>
      <c r="C210" s="86">
        <f t="shared" ref="C210:F210" si="14">C12+C45+C78+C111+C144+C177</f>
        <v>19250000</v>
      </c>
      <c r="D210" s="86">
        <f t="shared" si="14"/>
        <v>0</v>
      </c>
      <c r="E210" s="86">
        <f t="shared" si="14"/>
        <v>0</v>
      </c>
      <c r="F210" s="86">
        <f t="shared" si="14"/>
        <v>19250000</v>
      </c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</row>
    <row r="211" spans="1:55" ht="99.95" customHeight="1">
      <c r="A211" s="89" t="s">
        <v>60</v>
      </c>
      <c r="B211" s="90" t="s">
        <v>61</v>
      </c>
      <c r="C211" s="85">
        <f t="shared" ref="C211:F211" si="15">C13+C46+C79+C112+C145+C178</f>
        <v>841000000</v>
      </c>
      <c r="D211" s="85">
        <f t="shared" si="15"/>
        <v>0</v>
      </c>
      <c r="E211" s="85">
        <f t="shared" si="15"/>
        <v>0</v>
      </c>
      <c r="F211" s="85">
        <f t="shared" si="15"/>
        <v>841000000</v>
      </c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</row>
    <row r="212" spans="1:55" ht="99.95" customHeight="1">
      <c r="A212" s="89" t="s">
        <v>62</v>
      </c>
      <c r="B212" s="90" t="s">
        <v>63</v>
      </c>
      <c r="C212" s="85">
        <f t="shared" ref="C212:F212" si="16">C14+C47+C80+C113+C146+C179</f>
        <v>35000000</v>
      </c>
      <c r="D212" s="85">
        <f t="shared" si="16"/>
        <v>0</v>
      </c>
      <c r="E212" s="85">
        <f t="shared" si="16"/>
        <v>0</v>
      </c>
      <c r="F212" s="85">
        <f t="shared" si="16"/>
        <v>35000000</v>
      </c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</row>
    <row r="213" spans="1:55" ht="99.95" customHeight="1">
      <c r="A213" s="91" t="s">
        <v>242</v>
      </c>
      <c r="B213" s="90"/>
      <c r="C213" s="85">
        <f t="shared" ref="C213:F213" si="17">C15+C48+C81+C114+C147+C180</f>
        <v>0</v>
      </c>
      <c r="D213" s="85">
        <f t="shared" si="17"/>
        <v>0</v>
      </c>
      <c r="E213" s="85">
        <f t="shared" si="17"/>
        <v>0</v>
      </c>
      <c r="F213" s="85">
        <f t="shared" si="17"/>
        <v>0</v>
      </c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</row>
    <row r="214" spans="1:55" ht="99.95" customHeight="1">
      <c r="A214" s="89" t="s">
        <v>64</v>
      </c>
      <c r="B214" s="90" t="s">
        <v>65</v>
      </c>
      <c r="C214" s="85">
        <f t="shared" ref="C214:F214" si="18">C16+C49+C82+C115+C148+C181</f>
        <v>1500000</v>
      </c>
      <c r="D214" s="85">
        <f t="shared" si="18"/>
        <v>0</v>
      </c>
      <c r="E214" s="85">
        <f t="shared" si="18"/>
        <v>0</v>
      </c>
      <c r="F214" s="85">
        <f t="shared" si="18"/>
        <v>1500000</v>
      </c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</row>
    <row r="215" spans="1:55" ht="99.95" customHeight="1">
      <c r="A215" s="95" t="s">
        <v>66</v>
      </c>
      <c r="B215" s="94" t="s">
        <v>67</v>
      </c>
      <c r="C215" s="86">
        <f t="shared" ref="C215:F215" si="19">C17+C50+C83+C116+C149+C182</f>
        <v>877500000</v>
      </c>
      <c r="D215" s="86">
        <f t="shared" si="19"/>
        <v>0</v>
      </c>
      <c r="E215" s="86">
        <f t="shared" si="19"/>
        <v>0</v>
      </c>
      <c r="F215" s="86">
        <f t="shared" si="19"/>
        <v>877500000</v>
      </c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</row>
    <row r="216" spans="1:55" ht="99.95" customHeight="1">
      <c r="A216" s="95" t="s">
        <v>68</v>
      </c>
      <c r="B216" s="94" t="s">
        <v>69</v>
      </c>
      <c r="C216" s="86">
        <f t="shared" ref="C216:F216" si="20">C18+C51+C84+C117+C150+C183</f>
        <v>344142000</v>
      </c>
      <c r="D216" s="86">
        <f t="shared" si="20"/>
        <v>4500000</v>
      </c>
      <c r="E216" s="86">
        <f t="shared" si="20"/>
        <v>0</v>
      </c>
      <c r="F216" s="86">
        <f t="shared" si="20"/>
        <v>348642000</v>
      </c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</row>
    <row r="217" spans="1:55" ht="99.95" customHeight="1">
      <c r="A217" s="89" t="s">
        <v>70</v>
      </c>
      <c r="B217" s="90" t="s">
        <v>71</v>
      </c>
      <c r="C217" s="85" t="e">
        <f t="shared" ref="C217:F217" si="21">C19+C52+C85+C118+C151+C184</f>
        <v>#VALUE!</v>
      </c>
      <c r="D217" s="85">
        <f t="shared" si="21"/>
        <v>0</v>
      </c>
      <c r="E217" s="85">
        <f t="shared" si="21"/>
        <v>0</v>
      </c>
      <c r="F217" s="85">
        <f t="shared" si="21"/>
        <v>77580000</v>
      </c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</row>
    <row r="218" spans="1:55" ht="99.95" customHeight="1">
      <c r="A218" s="89" t="s">
        <v>185</v>
      </c>
      <c r="B218" s="90" t="s">
        <v>73</v>
      </c>
      <c r="C218" s="85">
        <f t="shared" ref="C218:F218" si="22">C20+C53+C86+C119+C152+C185</f>
        <v>1000000</v>
      </c>
      <c r="D218" s="85">
        <f t="shared" si="22"/>
        <v>0</v>
      </c>
      <c r="E218" s="85">
        <f t="shared" si="22"/>
        <v>0</v>
      </c>
      <c r="F218" s="85">
        <f t="shared" si="22"/>
        <v>1000000</v>
      </c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</row>
    <row r="219" spans="1:55" ht="99.95" customHeight="1">
      <c r="A219" s="95" t="s">
        <v>122</v>
      </c>
      <c r="B219" s="94" t="s">
        <v>73</v>
      </c>
      <c r="C219" s="86">
        <f t="shared" ref="C219:F219" si="23">C21+C54+C87+C120+C153+C186</f>
        <v>78580000</v>
      </c>
      <c r="D219" s="86">
        <f t="shared" si="23"/>
        <v>0</v>
      </c>
      <c r="E219" s="86">
        <f t="shared" si="23"/>
        <v>0</v>
      </c>
      <c r="F219" s="86">
        <f t="shared" si="23"/>
        <v>78580000</v>
      </c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</row>
    <row r="220" spans="1:55" ht="99.95" customHeight="1">
      <c r="A220" s="95" t="s">
        <v>74</v>
      </c>
      <c r="B220" s="94" t="s">
        <v>75</v>
      </c>
      <c r="C220" s="86">
        <f t="shared" ref="C220:F220" si="24">C22+C55+C88+C121+C154+C187</f>
        <v>2000000</v>
      </c>
      <c r="D220" s="86">
        <f t="shared" si="24"/>
        <v>0</v>
      </c>
      <c r="E220" s="86">
        <f t="shared" si="24"/>
        <v>0</v>
      </c>
      <c r="F220" s="86">
        <f t="shared" si="24"/>
        <v>2000000</v>
      </c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</row>
    <row r="221" spans="1:55" ht="99.95" customHeight="1">
      <c r="A221" s="89" t="s">
        <v>244</v>
      </c>
      <c r="B221" s="90" t="s">
        <v>243</v>
      </c>
      <c r="C221" s="85">
        <f t="shared" ref="C221:F221" si="25">C23+C56+C89+C122+C155+C188</f>
        <v>2420000</v>
      </c>
      <c r="D221" s="85">
        <f t="shared" si="25"/>
        <v>0</v>
      </c>
      <c r="E221" s="85">
        <f t="shared" si="25"/>
        <v>0</v>
      </c>
      <c r="F221" s="85">
        <f t="shared" si="25"/>
        <v>2420000</v>
      </c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</row>
    <row r="222" spans="1:55" ht="99.95" customHeight="1">
      <c r="A222" s="89" t="s">
        <v>76</v>
      </c>
      <c r="B222" s="90" t="s">
        <v>77</v>
      </c>
      <c r="C222" s="85">
        <f t="shared" ref="C222:F222" si="26">C24+C57+C90+C123+C156+C189</f>
        <v>0</v>
      </c>
      <c r="D222" s="85">
        <f t="shared" si="26"/>
        <v>0</v>
      </c>
      <c r="E222" s="85">
        <f t="shared" si="26"/>
        <v>0</v>
      </c>
      <c r="F222" s="85">
        <f t="shared" si="26"/>
        <v>0</v>
      </c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</row>
    <row r="223" spans="1:55" ht="99.95" customHeight="1">
      <c r="A223" s="95" t="s">
        <v>126</v>
      </c>
      <c r="B223" s="94" t="s">
        <v>80</v>
      </c>
      <c r="C223" s="86">
        <f t="shared" ref="C223:F223" si="27">C25+C58+C91+C124+C157+C190</f>
        <v>2420000</v>
      </c>
      <c r="D223" s="86">
        <f t="shared" si="27"/>
        <v>0</v>
      </c>
      <c r="E223" s="86">
        <f t="shared" si="27"/>
        <v>0</v>
      </c>
      <c r="F223" s="86">
        <f t="shared" si="27"/>
        <v>2420000</v>
      </c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</row>
    <row r="224" spans="1:55" ht="99.95" customHeight="1">
      <c r="A224" s="89" t="s">
        <v>127</v>
      </c>
      <c r="B224" s="90" t="s">
        <v>182</v>
      </c>
      <c r="C224" s="85">
        <f t="shared" ref="C224:F224" si="28">C26+C59+C92+C125+C158+C191</f>
        <v>456705846</v>
      </c>
      <c r="D224" s="85">
        <f t="shared" si="28"/>
        <v>0</v>
      </c>
      <c r="E224" s="85">
        <f t="shared" si="28"/>
        <v>0</v>
      </c>
      <c r="F224" s="85">
        <f t="shared" si="28"/>
        <v>456705846</v>
      </c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</row>
    <row r="225" spans="1:55" ht="99.95" customHeight="1">
      <c r="A225" s="89" t="s">
        <v>262</v>
      </c>
      <c r="B225" s="90" t="s">
        <v>182</v>
      </c>
      <c r="C225" s="85">
        <f t="shared" ref="C225:F225" si="29">C27+C60+C93+C126+C159+C192</f>
        <v>189071171</v>
      </c>
      <c r="D225" s="85">
        <f t="shared" si="29"/>
        <v>0</v>
      </c>
      <c r="E225" s="85">
        <f t="shared" si="29"/>
        <v>0</v>
      </c>
      <c r="F225" s="85">
        <f t="shared" si="29"/>
        <v>189071171</v>
      </c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</row>
    <row r="226" spans="1:55" ht="99.95" customHeight="1">
      <c r="A226" s="96" t="s">
        <v>232</v>
      </c>
      <c r="B226" s="90" t="s">
        <v>90</v>
      </c>
      <c r="C226" s="85">
        <f t="shared" ref="C226:F226" si="30">C28+C61+C94+C127+C160+C193</f>
        <v>453328050</v>
      </c>
      <c r="D226" s="85">
        <f t="shared" si="30"/>
        <v>0</v>
      </c>
      <c r="E226" s="85">
        <f t="shared" si="30"/>
        <v>0</v>
      </c>
      <c r="F226" s="85">
        <f t="shared" si="30"/>
        <v>453328050</v>
      </c>
      <c r="G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</row>
    <row r="227" spans="1:55" ht="99.95" customHeight="1">
      <c r="A227" s="96" t="s">
        <v>292</v>
      </c>
      <c r="B227" s="90" t="s">
        <v>90</v>
      </c>
      <c r="C227" s="85">
        <f t="shared" ref="C227:F227" si="31">C29+C62+C95+C128+C161+C194</f>
        <v>98000000</v>
      </c>
      <c r="D227" s="85">
        <f t="shared" si="31"/>
        <v>0</v>
      </c>
      <c r="E227" s="85">
        <f t="shared" si="31"/>
        <v>0</v>
      </c>
      <c r="F227" s="85">
        <f t="shared" si="31"/>
        <v>98000000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</row>
    <row r="228" spans="1:55" ht="99.95" customHeight="1">
      <c r="A228" s="89" t="s">
        <v>250</v>
      </c>
      <c r="B228" s="90" t="s">
        <v>245</v>
      </c>
      <c r="C228" s="85">
        <f t="shared" ref="C228:F228" si="32">C30+C63+C96+C129+C162+C195</f>
        <v>681286717</v>
      </c>
      <c r="D228" s="85">
        <f t="shared" si="32"/>
        <v>38501300</v>
      </c>
      <c r="E228" s="85">
        <f t="shared" si="32"/>
        <v>0</v>
      </c>
      <c r="F228" s="85">
        <f t="shared" si="32"/>
        <v>719788017</v>
      </c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</row>
    <row r="229" spans="1:55" ht="99.95" customHeight="1">
      <c r="A229" s="95" t="s">
        <v>180</v>
      </c>
      <c r="B229" s="94" t="s">
        <v>181</v>
      </c>
      <c r="C229" s="86">
        <f t="shared" ref="C229:F229" si="33">C31+C64+C97+C130+C163+C196</f>
        <v>1878391784</v>
      </c>
      <c r="D229" s="86">
        <f t="shared" si="33"/>
        <v>38501300</v>
      </c>
      <c r="E229" s="86">
        <f t="shared" si="33"/>
        <v>0</v>
      </c>
      <c r="F229" s="86">
        <f t="shared" si="33"/>
        <v>1916893084</v>
      </c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</row>
    <row r="230" spans="1:55" ht="99.95" customHeight="1">
      <c r="A230" s="89" t="s">
        <v>78</v>
      </c>
      <c r="B230" s="90" t="s">
        <v>79</v>
      </c>
      <c r="C230" s="85">
        <f t="shared" ref="C230:F230" si="34">C32+C65+C98+C131+C164+C197</f>
        <v>2013530287</v>
      </c>
      <c r="D230" s="85">
        <f t="shared" si="34"/>
        <v>18379845</v>
      </c>
      <c r="E230" s="85">
        <f t="shared" si="34"/>
        <v>0</v>
      </c>
      <c r="F230" s="85">
        <f t="shared" si="34"/>
        <v>2031910132</v>
      </c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</row>
    <row r="231" spans="1:55" ht="99.95" customHeight="1">
      <c r="A231" s="95" t="s">
        <v>183</v>
      </c>
      <c r="B231" s="94" t="s">
        <v>184</v>
      </c>
      <c r="C231" s="86">
        <f t="shared" ref="C231:F231" si="35">C33+C66+C99+C132+C165+C198</f>
        <v>3891922071</v>
      </c>
      <c r="D231" s="86">
        <f t="shared" si="35"/>
        <v>56881145</v>
      </c>
      <c r="E231" s="86">
        <f t="shared" si="35"/>
        <v>0</v>
      </c>
      <c r="F231" s="86">
        <f t="shared" si="35"/>
        <v>3948803216</v>
      </c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</row>
    <row r="232" spans="1:55" ht="57.75" customHeight="1"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</row>
    <row r="233" spans="1:55" ht="57.75" customHeight="1"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</row>
    <row r="234" spans="1:55" ht="57.75" customHeight="1"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</row>
    <row r="235" spans="1:55" ht="57.75" customHeight="1"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</row>
    <row r="236" spans="1:55" ht="57.75" customHeight="1"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</row>
    <row r="237" spans="1:55" ht="57.75" customHeight="1"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</row>
    <row r="238" spans="1:55" ht="57.75" customHeight="1"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</row>
    <row r="239" spans="1:55" ht="57.75" customHeight="1"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</row>
    <row r="240" spans="1:55" ht="57.75" customHeight="1"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</row>
    <row r="241" spans="7:55" ht="57.75" customHeight="1"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</row>
    <row r="242" spans="7:55" ht="57.75" customHeight="1"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</row>
    <row r="243" spans="7:55" ht="57.75" customHeight="1"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</row>
    <row r="244" spans="7:55" ht="57.75" customHeight="1"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</row>
    <row r="245" spans="7:55" ht="57.75" customHeight="1"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</row>
    <row r="246" spans="7:55" ht="57.75" customHeight="1"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</row>
    <row r="247" spans="7:55" ht="57.75" customHeight="1"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</row>
    <row r="248" spans="7:55" ht="57.75" customHeight="1"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</row>
    <row r="249" spans="7:55" ht="57.75" customHeight="1"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</row>
    <row r="250" spans="7:55" ht="57.75" customHeight="1"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</row>
    <row r="251" spans="7:55" ht="57.75" customHeight="1"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</row>
    <row r="252" spans="7:55" ht="57.75" customHeight="1"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</row>
    <row r="253" spans="7:55" ht="57.75" customHeight="1"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</row>
    <row r="254" spans="7:55" ht="57.75" customHeight="1"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</row>
    <row r="255" spans="7:55" ht="57.75" customHeight="1"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</row>
    <row r="256" spans="7:55" ht="57.75" customHeight="1"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</row>
    <row r="257" spans="7:55" ht="57.75" customHeight="1"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</row>
    <row r="258" spans="7:55" ht="57.75" customHeight="1"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</row>
    <row r="259" spans="7:55" ht="57.75" customHeight="1"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</row>
    <row r="260" spans="7:55" ht="57.75" customHeight="1"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</row>
    <row r="261" spans="7:55" ht="57.75" customHeight="1"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</row>
    <row r="262" spans="7:55" ht="57.75" customHeight="1"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</row>
    <row r="263" spans="7:55" ht="57.75" customHeight="1"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</row>
    <row r="264" spans="7:55" ht="57.75" customHeight="1"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</row>
    <row r="265" spans="7:55" ht="57.75" customHeight="1"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</row>
    <row r="266" spans="7:55" ht="57.75" customHeight="1"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</row>
    <row r="267" spans="7:55" ht="57.75" customHeight="1"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</row>
    <row r="268" spans="7:55" ht="57.75" customHeight="1"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</row>
    <row r="269" spans="7:55" ht="57.75" customHeight="1"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</row>
    <row r="270" spans="7:55" ht="57.75" customHeight="1"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</row>
    <row r="271" spans="7:55" ht="57.75" customHeight="1"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</row>
    <row r="272" spans="7:55" ht="57.75" customHeight="1"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</row>
    <row r="273" spans="7:55" ht="57.75" customHeight="1"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</row>
    <row r="274" spans="7:55" ht="57.75" customHeight="1"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</row>
    <row r="275" spans="7:55" ht="57.75" customHeight="1"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</row>
    <row r="276" spans="7:55" ht="57.75" customHeight="1"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</row>
    <row r="277" spans="7:55" ht="57.75" customHeight="1"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</row>
    <row r="278" spans="7:55" ht="57.75" customHeight="1"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</row>
    <row r="279" spans="7:55" ht="57.75" customHeight="1"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</row>
    <row r="280" spans="7:55" ht="57.75" customHeight="1"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</row>
    <row r="281" spans="7:55" ht="57.75" customHeight="1"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</row>
    <row r="282" spans="7:55" ht="57.75" customHeight="1"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</row>
    <row r="283" spans="7:55" ht="57.75" customHeight="1"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</row>
    <row r="284" spans="7:55" ht="57.75" customHeight="1"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</row>
    <row r="285" spans="7:55" ht="57.75" customHeight="1"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</row>
    <row r="286" spans="7:55" ht="57.75" customHeight="1"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</row>
    <row r="287" spans="7:55" ht="57.75" customHeight="1"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</row>
    <row r="288" spans="7:55" ht="57.75" customHeight="1"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</row>
    <row r="289" spans="7:55" ht="57.75" customHeight="1"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</row>
    <row r="290" spans="7:55" ht="57.75" customHeight="1"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</row>
    <row r="291" spans="7:55" ht="57.75" customHeight="1"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</row>
    <row r="292" spans="7:55" ht="57.75" customHeight="1"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</row>
    <row r="293" spans="7:55" ht="57.75" customHeight="1"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</row>
    <row r="294" spans="7:55" ht="57.75" customHeight="1"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</row>
    <row r="295" spans="7:55" ht="57.75" customHeight="1"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</row>
    <row r="296" spans="7:55" ht="57.75" customHeight="1"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</row>
    <row r="297" spans="7:55" ht="57.75" customHeight="1"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</row>
    <row r="298" spans="7:55" ht="57.75" customHeight="1"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</row>
    <row r="299" spans="7:55" ht="57.75" customHeight="1"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</row>
    <row r="300" spans="7:55" ht="57.75" customHeight="1"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</row>
    <row r="301" spans="7:55" ht="57.75" customHeight="1"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</row>
    <row r="302" spans="7:55" ht="57.75" customHeight="1"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</row>
    <row r="303" spans="7:55" ht="57.75" customHeight="1"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</row>
    <row r="304" spans="7:55" ht="57.75" customHeight="1"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</row>
    <row r="305" spans="7:55" ht="57.75" customHeight="1"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</row>
    <row r="306" spans="7:55" ht="57.75" customHeight="1"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</row>
    <row r="307" spans="7:55" ht="57.75" customHeight="1"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</row>
    <row r="308" spans="7:55" ht="57.75" customHeight="1"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</row>
    <row r="309" spans="7:55" ht="57.75" customHeight="1"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</row>
    <row r="310" spans="7:55" ht="57.75" customHeight="1"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</row>
    <row r="311" spans="7:55" ht="57.75" customHeight="1"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</row>
    <row r="312" spans="7:55" ht="57.75" customHeight="1"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</row>
    <row r="313" spans="7:55" ht="57.75" customHeight="1"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</row>
    <row r="314" spans="7:55" ht="57.75" customHeight="1"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</row>
    <row r="315" spans="7:55" ht="57.75" customHeight="1"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</row>
    <row r="316" spans="7:55" ht="57.75" customHeight="1"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</row>
    <row r="317" spans="7:55" ht="57.75" customHeight="1"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</row>
    <row r="318" spans="7:55" ht="57.75" customHeight="1"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</row>
    <row r="319" spans="7:55" ht="57.75" customHeight="1"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</row>
    <row r="320" spans="7:55" ht="57.75" customHeight="1"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</row>
    <row r="321" spans="7:55" ht="57.75" customHeight="1"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</row>
    <row r="322" spans="7:55" ht="57.75" customHeight="1"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</row>
    <row r="323" spans="7:55" ht="57.75" customHeight="1"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</row>
    <row r="324" spans="7:55" ht="57.75" customHeight="1"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</row>
    <row r="325" spans="7:55" ht="57.75" customHeight="1"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</row>
    <row r="326" spans="7:55" ht="57.75" customHeight="1"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</row>
    <row r="327" spans="7:55" ht="57.75" customHeight="1"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</row>
    <row r="328" spans="7:55" ht="57.75" customHeight="1"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</row>
    <row r="329" spans="7:55" ht="57.75" customHeight="1"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</row>
    <row r="330" spans="7:55" ht="57.75" customHeight="1"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</row>
    <row r="331" spans="7:55" ht="57.75" customHeight="1"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</row>
    <row r="332" spans="7:55" ht="57.75" customHeight="1"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</row>
    <row r="333" spans="7:55" ht="57.75" customHeight="1"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</row>
    <row r="334" spans="7:55" ht="57.75" customHeight="1"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</row>
    <row r="335" spans="7:55" ht="57.75" customHeight="1"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</row>
    <row r="336" spans="7:55" ht="57.75" customHeight="1"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</row>
    <row r="337" spans="7:55" ht="57.75" customHeight="1"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</row>
    <row r="338" spans="7:55" ht="57.75" customHeight="1"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</row>
    <row r="339" spans="7:55" ht="57.75" customHeight="1"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</row>
    <row r="340" spans="7:55" ht="57.75" customHeight="1"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</row>
    <row r="341" spans="7:55" ht="57.75" customHeight="1"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</row>
    <row r="342" spans="7:55" ht="57.75" customHeight="1"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</row>
    <row r="343" spans="7:55" ht="57.75" customHeight="1"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</row>
    <row r="344" spans="7:55" ht="57.75" customHeight="1"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</row>
    <row r="345" spans="7:55" ht="57.75" customHeight="1"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</row>
    <row r="346" spans="7:55" ht="57.75" customHeight="1"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</row>
    <row r="347" spans="7:55" ht="57.75" customHeight="1"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</row>
    <row r="348" spans="7:55" ht="57.75" customHeight="1"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</row>
    <row r="349" spans="7:55" ht="57.75" customHeight="1"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</row>
    <row r="350" spans="7:55" ht="57.75" customHeight="1"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</row>
    <row r="351" spans="7:55" ht="57.75" customHeight="1"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</row>
    <row r="352" spans="7:55" ht="57.75" customHeight="1"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</row>
    <row r="353" spans="7:55" ht="57.75" customHeight="1"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</row>
    <row r="354" spans="7:55" ht="57.75" customHeight="1"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</row>
    <row r="355" spans="7:55" ht="57.75" customHeight="1"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</row>
    <row r="356" spans="7:55" ht="57.75" customHeight="1"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</row>
    <row r="357" spans="7:55" ht="57.75" customHeight="1"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</row>
    <row r="358" spans="7:55" ht="57.75" customHeight="1"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</row>
    <row r="359" spans="7:55" ht="57.75" customHeight="1"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</row>
    <row r="360" spans="7:55" ht="57.75" customHeight="1"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</row>
    <row r="361" spans="7:55" ht="57.75" customHeight="1"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</row>
    <row r="362" spans="7:55" ht="57.75" customHeight="1"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</row>
    <row r="363" spans="7:55" ht="57.75" customHeight="1"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</row>
    <row r="364" spans="7:55" ht="57.75" customHeight="1"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</row>
    <row r="365" spans="7:55" ht="57.75" customHeight="1"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</row>
    <row r="366" spans="7:55" ht="57.75" customHeight="1"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</row>
    <row r="367" spans="7:55" ht="57.75" customHeight="1"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</row>
    <row r="368" spans="7:55" ht="57.75" customHeight="1"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</row>
    <row r="369" spans="7:38" ht="57.75" customHeight="1"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</row>
    <row r="370" spans="7:38" ht="57.75" customHeight="1"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</row>
    <row r="371" spans="7:38" ht="57.75" customHeight="1"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</row>
    <row r="372" spans="7:38" ht="57.75" customHeight="1"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</row>
    <row r="373" spans="7:38" ht="57.75" customHeight="1"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</row>
    <row r="374" spans="7:38" ht="57.75" customHeight="1"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</row>
    <row r="375" spans="7:38" ht="57.75" customHeight="1"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</row>
    <row r="376" spans="7:38" ht="57.75" customHeight="1"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</row>
    <row r="377" spans="7:38" ht="57.75" customHeight="1"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</row>
    <row r="378" spans="7:38" ht="57.75" customHeight="1"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</row>
    <row r="379" spans="7:38" ht="57.75" customHeight="1"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</row>
    <row r="380" spans="7:38" ht="57.75" customHeight="1"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</row>
    <row r="381" spans="7:38" ht="57.75" customHeight="1"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</row>
    <row r="382" spans="7:38" ht="57.75" customHeight="1"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</row>
    <row r="383" spans="7:38" ht="57.75" customHeight="1"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</row>
    <row r="384" spans="7:38" ht="57.75" customHeight="1"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</row>
    <row r="385" spans="7:38" ht="57.75" customHeight="1"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</row>
    <row r="386" spans="7:38" ht="57.75" customHeight="1"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</row>
    <row r="387" spans="7:38" ht="57.75" customHeight="1"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</row>
    <row r="388" spans="7:38" ht="57.75" customHeight="1"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</row>
    <row r="389" spans="7:38" ht="57.75" customHeight="1"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</row>
    <row r="390" spans="7:38" ht="57.75" customHeight="1"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</row>
    <row r="391" spans="7:38" ht="57.75" customHeight="1"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</row>
    <row r="392" spans="7:38" ht="57.75" customHeight="1"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</row>
    <row r="393" spans="7:38" ht="57.75" customHeight="1"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</row>
    <row r="394" spans="7:38" ht="57.75" customHeight="1"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</row>
    <row r="395" spans="7:38" ht="57.75" customHeight="1"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</row>
    <row r="396" spans="7:38" ht="57.75" customHeight="1"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</row>
    <row r="397" spans="7:38" ht="57.75" customHeight="1"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</row>
    <row r="398" spans="7:38" ht="57.75" customHeight="1"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</row>
    <row r="399" spans="7:38" ht="57.75" customHeight="1"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</row>
    <row r="400" spans="7:38" ht="57.75" customHeight="1"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</row>
    <row r="401" spans="7:38" ht="57.75" customHeight="1"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</row>
    <row r="402" spans="7:38" ht="57.75" customHeight="1"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</row>
    <row r="403" spans="7:38" ht="57.75" customHeight="1"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</row>
    <row r="404" spans="7:38" ht="57.75" customHeight="1"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</row>
    <row r="405" spans="7:38" ht="57.75" customHeight="1"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</row>
    <row r="406" spans="7:38" ht="57.75" customHeight="1"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</row>
    <row r="407" spans="7:38" ht="57.75" customHeight="1"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</row>
    <row r="408" spans="7:38" ht="57.75" customHeight="1"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</row>
    <row r="409" spans="7:38" ht="57.75" customHeight="1"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</row>
    <row r="410" spans="7:38" ht="57.75" customHeight="1"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</row>
    <row r="411" spans="7:38" ht="57.75" customHeight="1"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</row>
    <row r="412" spans="7:38" ht="57.75" customHeight="1"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</row>
    <row r="413" spans="7:38" ht="57.75" customHeight="1"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</row>
    <row r="414" spans="7:38" ht="57.75" customHeight="1"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</row>
    <row r="415" spans="7:38" ht="57.75" customHeight="1"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</row>
    <row r="416" spans="7:38" ht="57.75" customHeight="1"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</row>
    <row r="417" spans="1:38" ht="57.75" customHeight="1"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</row>
    <row r="418" spans="1:38" ht="57.75" customHeight="1"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</row>
    <row r="419" spans="1:38" ht="57.75" customHeight="1"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</row>
    <row r="420" spans="1:38" ht="57.75" customHeight="1"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</row>
    <row r="421" spans="1:38" ht="57.75" customHeight="1"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</row>
    <row r="422" spans="1:38" ht="57.75" customHeight="1"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</row>
    <row r="423" spans="1:38" ht="57.75" customHeight="1"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</row>
    <row r="424" spans="1:38" ht="57.75" customHeight="1"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</row>
    <row r="425" spans="1:38" ht="57.75" customHeight="1"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</row>
    <row r="426" spans="1:38" ht="57.75" customHeight="1"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</row>
    <row r="427" spans="1:38" ht="57.75" customHeight="1"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</row>
    <row r="428" spans="1:38" ht="57.75" customHeight="1">
      <c r="A428" s="78" t="s">
        <v>263</v>
      </c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</row>
    <row r="429" spans="1:38" ht="57.75" customHeight="1">
      <c r="A429" s="78" t="s">
        <v>264</v>
      </c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</row>
    <row r="430" spans="1:38" ht="57.75" customHeight="1"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</row>
    <row r="431" spans="1:38" ht="57.75" customHeight="1"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</row>
    <row r="432" spans="1:38" ht="57.75" customHeight="1"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</row>
    <row r="433" spans="7:38" ht="57.75" customHeight="1"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</row>
    <row r="434" spans="7:38" ht="57.75" customHeight="1"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</row>
    <row r="435" spans="7:38" ht="57.75" customHeight="1"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</row>
    <row r="436" spans="7:38" ht="57.75" customHeight="1"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</row>
    <row r="437" spans="7:38" ht="57.75" customHeight="1"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</row>
    <row r="438" spans="7:38" ht="57.75" customHeight="1"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</row>
    <row r="439" spans="7:38" ht="57.75" customHeight="1"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</row>
    <row r="440" spans="7:38" ht="57.75" customHeight="1"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</row>
    <row r="441" spans="7:38" ht="57.75" customHeight="1"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</row>
    <row r="442" spans="7:38" ht="57.75" customHeight="1"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</row>
    <row r="443" spans="7:38" ht="57.75" customHeight="1"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</row>
    <row r="444" spans="7:38" ht="57.75" customHeight="1"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</row>
    <row r="445" spans="7:38" ht="57.75" customHeight="1"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</row>
    <row r="446" spans="7:38" ht="57.75" customHeight="1"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</row>
    <row r="447" spans="7:38" ht="57.75" customHeight="1"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</row>
    <row r="448" spans="7:38" ht="57.75" customHeight="1"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</row>
    <row r="449" spans="7:38" ht="57.75" customHeight="1"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</row>
    <row r="450" spans="7:38" ht="57.75" customHeight="1"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</row>
    <row r="451" spans="7:38" ht="57.75" customHeight="1"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</row>
    <row r="452" spans="7:38" ht="57.75" customHeight="1"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</row>
    <row r="453" spans="7:38" ht="57.75" customHeight="1"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</row>
    <row r="454" spans="7:38" ht="57.75" customHeight="1"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</row>
    <row r="455" spans="7:38" ht="57.75" customHeight="1"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</row>
    <row r="456" spans="7:38" ht="57.75" customHeight="1"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</row>
    <row r="457" spans="7:38" ht="57.75" customHeight="1"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</row>
    <row r="458" spans="7:38" ht="57.75" customHeight="1"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</row>
    <row r="459" spans="7:38" ht="57.75" customHeight="1"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</row>
    <row r="460" spans="7:38" ht="57.75" customHeight="1"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</row>
    <row r="461" spans="7:38" ht="57.75" customHeight="1"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</row>
    <row r="462" spans="7:38" ht="57.75" customHeight="1"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</row>
    <row r="463" spans="7:38" ht="57.75" customHeight="1"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</row>
    <row r="464" spans="7:38" ht="57.75" customHeight="1"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</row>
    <row r="465" spans="7:38" ht="57.75" customHeight="1"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</row>
    <row r="466" spans="7:38" ht="57.75" customHeight="1"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</row>
    <row r="467" spans="7:38" ht="57.75" customHeight="1"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</row>
    <row r="468" spans="7:38" ht="57.75" customHeight="1"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</row>
    <row r="469" spans="7:38" ht="57.75" customHeight="1"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</row>
    <row r="470" spans="7:38" ht="57.75" customHeight="1"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</row>
    <row r="471" spans="7:38" ht="57.75" customHeight="1"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</row>
    <row r="472" spans="7:38" ht="57.75" customHeight="1"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</row>
    <row r="473" spans="7:38" ht="57.75" customHeight="1"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</row>
    <row r="474" spans="7:38" ht="57.75" customHeight="1"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</row>
    <row r="475" spans="7:38" ht="57.75" customHeight="1"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</row>
    <row r="476" spans="7:38" ht="57.75" customHeight="1"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</row>
    <row r="477" spans="7:38" ht="57.75" customHeight="1"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</row>
    <row r="478" spans="7:38" ht="57.75" customHeight="1"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</row>
    <row r="479" spans="7:38" ht="57.75" customHeight="1"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</row>
    <row r="480" spans="7:38" ht="57.75" customHeight="1"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</row>
    <row r="481" spans="7:38" ht="57.75" customHeight="1"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</row>
    <row r="482" spans="7:38" ht="57.75" customHeight="1"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</row>
    <row r="483" spans="7:38" ht="57.75" customHeight="1"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</row>
    <row r="484" spans="7:38" ht="57.75" customHeight="1"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</row>
    <row r="485" spans="7:38" ht="57.75" customHeight="1"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</row>
    <row r="486" spans="7:38" ht="57.75" customHeight="1"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</row>
    <row r="487" spans="7:38" ht="57.75" customHeight="1"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</row>
    <row r="488" spans="7:38" ht="57.75" customHeight="1"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</row>
    <row r="489" spans="7:38" ht="57.75" customHeight="1"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</row>
    <row r="490" spans="7:38" ht="57.75" customHeight="1"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</row>
    <row r="491" spans="7:38" ht="57.75" customHeight="1"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</row>
    <row r="492" spans="7:38" ht="57.75" customHeight="1"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</row>
    <row r="493" spans="7:38" ht="57.75" customHeight="1"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</row>
    <row r="494" spans="7:38" ht="57.75" customHeight="1"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</row>
    <row r="495" spans="7:38" ht="57.75" customHeight="1"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</row>
    <row r="496" spans="7:38" ht="57.75" customHeight="1"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</row>
    <row r="497" spans="7:38" ht="57.75" customHeight="1"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</row>
    <row r="498" spans="7:38" ht="57.75" customHeight="1"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</row>
    <row r="499" spans="7:38" ht="57.75" customHeight="1"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</row>
    <row r="500" spans="7:38" ht="57.75" customHeight="1"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</row>
    <row r="501" spans="7:38" ht="57.75" customHeight="1"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</row>
    <row r="502" spans="7:38" ht="57.75" customHeight="1"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</row>
    <row r="503" spans="7:38" ht="57.75" customHeight="1"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</row>
    <row r="504" spans="7:38" ht="57.75" customHeight="1"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</row>
    <row r="505" spans="7:38" ht="57.75" customHeight="1"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</row>
    <row r="506" spans="7:38" ht="57.75" customHeight="1"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</row>
    <row r="507" spans="7:38" ht="57.75" customHeight="1"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</row>
    <row r="508" spans="7:38" ht="57.75" customHeight="1"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</row>
    <row r="509" spans="7:38" ht="57.75" customHeight="1"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</row>
    <row r="510" spans="7:38" ht="57.75" customHeight="1"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</row>
    <row r="511" spans="7:38" ht="57.75" customHeight="1"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</row>
    <row r="512" spans="7:38" ht="57.75" customHeight="1"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</row>
    <row r="513" spans="7:38" ht="57.75" customHeight="1"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</row>
    <row r="514" spans="7:38" ht="57.75" customHeight="1"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</row>
    <row r="515" spans="7:38" ht="57.75" customHeight="1"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</row>
    <row r="516" spans="7:38" ht="57.75" customHeight="1"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</row>
    <row r="517" spans="7:38" ht="57.75" customHeight="1"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</row>
    <row r="518" spans="7:38" ht="57.75" customHeight="1"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</row>
    <row r="519" spans="7:38" ht="57.75" customHeight="1"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</row>
    <row r="520" spans="7:38" ht="57.75" customHeight="1"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</row>
    <row r="521" spans="7:38" ht="57.75" customHeight="1"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</row>
    <row r="522" spans="7:38" ht="57.75" customHeight="1"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</row>
    <row r="523" spans="7:38" ht="57.75" customHeight="1"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</row>
    <row r="524" spans="7:38" ht="57.75" customHeight="1"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</row>
    <row r="525" spans="7:38" ht="57.75" customHeight="1"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</row>
    <row r="526" spans="7:38" ht="57.75" customHeight="1"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</row>
    <row r="527" spans="7:38" ht="57.75" customHeight="1"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</row>
    <row r="528" spans="7:38" ht="57.75" customHeight="1"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</row>
    <row r="529" spans="7:38" ht="57.75" customHeight="1"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</row>
    <row r="530" spans="7:38" ht="57.75" customHeight="1"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</row>
    <row r="531" spans="7:38" ht="57.75" customHeight="1"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</row>
    <row r="532" spans="7:38" ht="57.75" customHeight="1"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</row>
    <row r="533" spans="7:38" ht="57.75" customHeight="1"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</row>
    <row r="534" spans="7:38" ht="57.75" customHeight="1"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</row>
    <row r="535" spans="7:38" ht="57.75" customHeight="1"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</row>
    <row r="536" spans="7:38" ht="57.75" customHeight="1"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</row>
    <row r="537" spans="7:38" ht="57.75" customHeight="1"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</row>
    <row r="538" spans="7:38" ht="57.75" customHeight="1"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</row>
    <row r="539" spans="7:38" ht="57.75" customHeight="1"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</row>
    <row r="540" spans="7:38" ht="57.75" customHeight="1"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</row>
    <row r="541" spans="7:38" ht="57.75" customHeight="1"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</row>
    <row r="542" spans="7:38" ht="57.75" customHeight="1"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</row>
    <row r="543" spans="7:38" ht="57.75" customHeight="1"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</row>
    <row r="544" spans="7:38" ht="57.75" customHeight="1"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</row>
    <row r="545" spans="7:38" ht="57.75" customHeight="1"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</row>
    <row r="546" spans="7:38" ht="57.75" customHeight="1"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</row>
    <row r="547" spans="7:38" ht="57.75" customHeight="1"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</row>
    <row r="548" spans="7:38" ht="57.75" customHeight="1"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</row>
    <row r="549" spans="7:38" ht="57.75" customHeight="1"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</row>
    <row r="550" spans="7:38" ht="57.75" customHeight="1"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</row>
    <row r="551" spans="7:38" ht="57.75" customHeight="1"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</row>
    <row r="552" spans="7:38" ht="57.75" customHeight="1"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</row>
    <row r="553" spans="7:38" ht="57.75" customHeight="1"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</row>
    <row r="554" spans="7:38" ht="57.75" customHeight="1"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</row>
    <row r="555" spans="7:38" ht="57.75" customHeight="1"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</row>
    <row r="556" spans="7:38" ht="57.75" customHeight="1"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</row>
    <row r="557" spans="7:38" ht="57.75" customHeight="1"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</row>
    <row r="558" spans="7:38" ht="57.75" customHeight="1"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</row>
    <row r="559" spans="7:38" ht="57.75" customHeight="1"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</row>
    <row r="560" spans="7:38" ht="57.75" customHeight="1"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</row>
    <row r="561" spans="7:38" ht="57.75" customHeight="1"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</row>
    <row r="562" spans="7:38" ht="57.75" customHeight="1"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</row>
    <row r="563" spans="7:38" ht="57.75" customHeight="1"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</row>
    <row r="564" spans="7:38" ht="57.75" customHeight="1"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</row>
    <row r="565" spans="7:38" ht="57.75" customHeight="1"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</row>
    <row r="566" spans="7:38" ht="57.75" customHeight="1"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</row>
    <row r="567" spans="7:38" ht="57.75" customHeight="1"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</row>
    <row r="568" spans="7:38" ht="57.75" customHeight="1"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</row>
    <row r="569" spans="7:38" ht="57.75" customHeight="1"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</row>
    <row r="570" spans="7:38" ht="57.75" customHeight="1"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</row>
    <row r="571" spans="7:38" ht="57.75" customHeight="1"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</row>
    <row r="572" spans="7:38" ht="57.75" customHeight="1"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</row>
    <row r="573" spans="7:38" ht="57.75" customHeight="1"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</row>
    <row r="574" spans="7:38" ht="57.75" customHeight="1"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</row>
    <row r="575" spans="7:38" ht="57.75" customHeight="1"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</row>
    <row r="576" spans="7:38" ht="57.75" customHeight="1"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</row>
    <row r="577" spans="7:38" ht="57.75" customHeight="1"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</row>
    <row r="578" spans="7:38" ht="57.75" customHeight="1"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</row>
    <row r="579" spans="7:38" ht="57.75" customHeight="1"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</row>
    <row r="580" spans="7:38" ht="57.75" customHeight="1"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</row>
    <row r="581" spans="7:38" ht="57.75" customHeight="1"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</row>
    <row r="582" spans="7:38" ht="57.75" customHeight="1"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</row>
    <row r="583" spans="7:38" ht="57.75" customHeight="1"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</row>
    <row r="584" spans="7:38" ht="57.75" customHeight="1"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</row>
    <row r="585" spans="7:38" ht="57.75" customHeight="1"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</row>
    <row r="586" spans="7:38" ht="57.75" customHeight="1"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</row>
    <row r="587" spans="7:38" ht="57.75" customHeight="1"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</row>
    <row r="588" spans="7:38" ht="57.75" customHeight="1"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</row>
    <row r="589" spans="7:38" ht="57.75" customHeight="1"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</row>
    <row r="590" spans="7:38" ht="57.75" customHeight="1"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</row>
    <row r="591" spans="7:38" ht="57.75" customHeight="1"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</row>
    <row r="592" spans="7:38" ht="57.75" customHeight="1"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</row>
    <row r="593" spans="7:38" ht="57.75" customHeight="1"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</row>
    <row r="594" spans="7:38" ht="57.75" customHeight="1"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</row>
    <row r="595" spans="7:38" ht="57.75" customHeight="1"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</row>
    <row r="596" spans="7:38" ht="57.75" customHeight="1"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</row>
    <row r="597" spans="7:38" ht="57.75" customHeight="1"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</row>
    <row r="598" spans="7:38" ht="57.75" customHeight="1"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</row>
    <row r="599" spans="7:38" ht="57.75" customHeight="1"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</row>
    <row r="600" spans="7:38" ht="57.75" customHeight="1"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</row>
    <row r="601" spans="7:38" ht="57.75" customHeight="1"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</row>
    <row r="602" spans="7:38" ht="57.75" customHeight="1"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</row>
    <row r="603" spans="7:38" ht="57.75" customHeight="1"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</row>
    <row r="604" spans="7:38" ht="57.75" customHeight="1"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</row>
    <row r="605" spans="7:38" ht="57.75" customHeight="1"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</row>
    <row r="606" spans="7:38" ht="57.75" customHeight="1"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</row>
    <row r="607" spans="7:38" ht="57.75" customHeight="1"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</row>
    <row r="608" spans="7:38" ht="57.75" customHeight="1"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</row>
    <row r="609" spans="7:38" ht="57.75" customHeight="1"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</row>
    <row r="610" spans="7:38" ht="57.75" customHeight="1"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</row>
    <row r="611" spans="7:38" ht="57.75" customHeight="1"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</row>
    <row r="612" spans="7:38" ht="57.75" customHeight="1"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</row>
    <row r="613" spans="7:38" ht="57.75" customHeight="1"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</row>
    <row r="614" spans="7:38" ht="57.75" customHeight="1"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</row>
    <row r="615" spans="7:38" ht="57.75" customHeight="1"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</row>
    <row r="616" spans="7:38" ht="57.75" customHeight="1"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</row>
    <row r="617" spans="7:38" ht="57.75" customHeight="1"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</row>
    <row r="618" spans="7:38" ht="57.75" customHeight="1"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</row>
    <row r="619" spans="7:38" ht="57.75" customHeight="1"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</row>
    <row r="620" spans="7:38" ht="57.75" customHeight="1"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</row>
    <row r="621" spans="7:38" ht="57.75" customHeight="1"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</row>
    <row r="622" spans="7:38" ht="57.75" customHeight="1"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</row>
    <row r="623" spans="7:38" ht="57.75" customHeight="1"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</row>
    <row r="624" spans="7:38" ht="57.75" customHeight="1"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</row>
    <row r="625" spans="7:38" ht="57.75" customHeight="1"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</row>
    <row r="626" spans="7:38" ht="57.75" customHeight="1"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</row>
    <row r="627" spans="7:38" ht="57.75" customHeight="1"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</row>
    <row r="628" spans="7:38" ht="57.75" customHeight="1"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</row>
    <row r="629" spans="7:38" ht="57.75" customHeight="1"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</row>
    <row r="630" spans="7:38" ht="57.75" customHeight="1"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</row>
    <row r="631" spans="7:38" ht="57.75" customHeight="1"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</row>
    <row r="632" spans="7:38" ht="57.75" customHeight="1"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</row>
    <row r="633" spans="7:38" ht="57.75" customHeight="1"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</row>
    <row r="634" spans="7:38" ht="57.75" customHeight="1"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</row>
    <row r="635" spans="7:38" ht="57.75" customHeight="1"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</row>
    <row r="636" spans="7:38" ht="57.75" customHeight="1"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</row>
    <row r="637" spans="7:38" ht="57.75" customHeight="1"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</row>
    <row r="638" spans="7:38" ht="57.75" customHeight="1"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</row>
    <row r="639" spans="7:38" ht="57.75" customHeight="1"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</row>
    <row r="640" spans="7:38" ht="57.75" customHeight="1"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</row>
    <row r="641" spans="7:38" ht="57.75" customHeight="1"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</row>
    <row r="642" spans="7:38" ht="57.75" customHeight="1"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</row>
    <row r="643" spans="7:38" ht="57.75" customHeight="1"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</row>
    <row r="644" spans="7:38" ht="57.75" customHeight="1"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</row>
    <row r="645" spans="7:38" ht="57.75" customHeight="1"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</row>
    <row r="646" spans="7:38" ht="57.75" customHeight="1"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</row>
    <row r="647" spans="7:38" ht="57.75" customHeight="1"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</row>
    <row r="648" spans="7:38" ht="57.75" customHeight="1"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</row>
    <row r="649" spans="7:38" ht="57.75" customHeight="1"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</row>
    <row r="650" spans="7:38" ht="57.75" customHeight="1"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</row>
    <row r="651" spans="7:38" ht="57.75" customHeight="1"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</row>
    <row r="652" spans="7:38" ht="57.75" customHeight="1"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</row>
    <row r="653" spans="7:38" ht="57.75" customHeight="1"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</row>
    <row r="654" spans="7:38" ht="57.75" customHeight="1"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</row>
    <row r="655" spans="7:38" ht="57.75" customHeight="1"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</row>
    <row r="656" spans="7:38" ht="57.75" customHeight="1"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</row>
    <row r="657" spans="7:38" ht="57.75" customHeight="1"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</row>
    <row r="658" spans="7:38" ht="57.75" customHeight="1"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</row>
    <row r="659" spans="7:38" ht="57.75" customHeight="1"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</row>
    <row r="660" spans="7:38" ht="57.75" customHeight="1"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</row>
    <row r="661" spans="7:38" ht="57.75" customHeight="1"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</row>
    <row r="662" spans="7:38" ht="57.75" customHeight="1"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</row>
    <row r="663" spans="7:38" ht="57.75" customHeight="1"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</row>
    <row r="664" spans="7:38" ht="57.75" customHeight="1"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</row>
    <row r="665" spans="7:38" ht="57.75" customHeight="1"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</row>
    <row r="666" spans="7:38" ht="57.75" customHeight="1"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</row>
    <row r="667" spans="7:38" ht="57.75" customHeight="1"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</row>
    <row r="668" spans="7:38" ht="57.75" customHeight="1"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</row>
    <row r="669" spans="7:38" ht="57.75" customHeight="1"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</row>
    <row r="670" spans="7:38" ht="57.75" customHeight="1"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</row>
    <row r="671" spans="7:38" ht="57.75" customHeight="1"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</row>
    <row r="672" spans="7:38" ht="57.75" customHeight="1"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</row>
    <row r="673" spans="7:38" ht="57.75" customHeight="1"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</row>
    <row r="674" spans="7:38" ht="57.75" customHeight="1"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</row>
    <row r="675" spans="7:38" ht="57.75" customHeight="1"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</row>
    <row r="676" spans="7:38" ht="57.75" customHeight="1"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</row>
    <row r="677" spans="7:38" ht="57.75" customHeight="1"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</row>
    <row r="678" spans="7:38" ht="57.75" customHeight="1"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</row>
    <row r="679" spans="7:38" ht="57.75" customHeight="1"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</row>
    <row r="680" spans="7:38" ht="57.75" customHeight="1"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</row>
    <row r="681" spans="7:38" ht="57.75" customHeight="1"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</row>
    <row r="682" spans="7:38" ht="57.75" customHeight="1"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</row>
    <row r="683" spans="7:38" ht="57.75" customHeight="1"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</row>
    <row r="684" spans="7:38" ht="57.75" customHeight="1"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</row>
    <row r="685" spans="7:38" ht="57.75" customHeight="1"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</row>
    <row r="686" spans="7:38" ht="57.75" customHeight="1"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</row>
    <row r="687" spans="7:38" ht="57.75" customHeight="1"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</row>
    <row r="688" spans="7:38" ht="57.75" customHeight="1"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</row>
    <row r="689" spans="7:38" ht="57.75" customHeight="1"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</row>
    <row r="690" spans="7:38" ht="57.75" customHeight="1"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</row>
    <row r="691" spans="7:38" ht="57.75" customHeight="1"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</row>
    <row r="692" spans="7:38" ht="57.75" customHeight="1"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</row>
    <row r="693" spans="7:38" ht="57.75" customHeight="1"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</row>
    <row r="694" spans="7:38" ht="57.75" customHeight="1"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</row>
    <row r="695" spans="7:38" ht="57.75" customHeight="1"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</row>
    <row r="696" spans="7:38" ht="57.75" customHeight="1"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</row>
    <row r="697" spans="7:38" ht="57.75" customHeight="1"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</row>
    <row r="698" spans="7:38" ht="57.75" customHeight="1"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</row>
    <row r="699" spans="7:38" ht="57.75" customHeight="1"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</row>
    <row r="700" spans="7:38" ht="57.75" customHeight="1"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</row>
    <row r="701" spans="7:38" ht="57.75" customHeight="1"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</row>
    <row r="702" spans="7:38" ht="57.75" customHeight="1"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</row>
    <row r="703" spans="7:38" ht="57.75" customHeight="1"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</row>
    <row r="704" spans="7:38" ht="57.75" customHeight="1"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</row>
    <row r="705" spans="7:38" ht="57.75" customHeight="1"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</row>
    <row r="706" spans="7:38" ht="57.75" customHeight="1"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</row>
    <row r="707" spans="7:38" ht="57.75" customHeight="1"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</row>
    <row r="708" spans="7:38" ht="57.75" customHeight="1"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</row>
    <row r="709" spans="7:38" ht="57.75" customHeight="1"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</row>
    <row r="710" spans="7:38" ht="57.75" customHeight="1"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</row>
    <row r="711" spans="7:38" ht="57.75" customHeight="1"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</row>
    <row r="712" spans="7:38" ht="57.75" customHeight="1"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</row>
    <row r="713" spans="7:38" ht="57.75" customHeight="1"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</row>
    <row r="714" spans="7:38" ht="57.75" customHeight="1"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</row>
    <row r="715" spans="7:38" ht="57.75" customHeight="1"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</row>
    <row r="716" spans="7:38" ht="57.75" customHeight="1"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</row>
    <row r="717" spans="7:38" ht="57.75" customHeight="1"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</row>
    <row r="718" spans="7:38" ht="57.75" customHeight="1"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</row>
    <row r="719" spans="7:38" ht="57.75" customHeight="1"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</row>
    <row r="720" spans="7:38" ht="57.75" customHeight="1"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</row>
    <row r="721" spans="7:38" ht="57.75" customHeight="1"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</row>
    <row r="722" spans="7:38" ht="57.75" customHeight="1"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</row>
    <row r="723" spans="7:38" ht="57.75" customHeight="1"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</row>
    <row r="724" spans="7:38" ht="57.75" customHeight="1"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</row>
    <row r="725" spans="7:38" ht="57.75" customHeight="1"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</row>
    <row r="726" spans="7:38" ht="57.75" customHeight="1"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</row>
    <row r="727" spans="7:38" ht="57.75" customHeight="1"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</row>
    <row r="728" spans="7:38" ht="57.75" customHeight="1"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</row>
    <row r="729" spans="7:38" ht="57.75" customHeight="1"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</row>
    <row r="730" spans="7:38" ht="57.75" customHeight="1"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</row>
    <row r="731" spans="7:38" ht="57.75" customHeight="1"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</row>
    <row r="732" spans="7:38" ht="57.75" customHeight="1"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</row>
    <row r="733" spans="7:38" ht="57.75" customHeight="1"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</row>
    <row r="734" spans="7:38" ht="57.75" customHeight="1"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</row>
    <row r="735" spans="7:38" ht="57.75" customHeight="1"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</row>
    <row r="736" spans="7:38" ht="57.75" customHeight="1"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</row>
    <row r="737" spans="7:38" ht="57.75" customHeight="1"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</row>
    <row r="738" spans="7:38" ht="57.75" customHeight="1"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</row>
    <row r="739" spans="7:38" ht="57.75" customHeight="1"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</row>
    <row r="740" spans="7:38" ht="57.75" customHeight="1"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</row>
    <row r="741" spans="7:38" ht="57.75" customHeight="1"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</row>
    <row r="742" spans="7:38" ht="57.75" customHeight="1"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</row>
    <row r="743" spans="7:38" ht="57.75" customHeight="1"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</row>
    <row r="744" spans="7:38" ht="57.75" customHeight="1"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</row>
    <row r="745" spans="7:38" ht="57.75" customHeight="1"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</row>
    <row r="746" spans="7:38" ht="57.75" customHeight="1"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</row>
    <row r="747" spans="7:38" ht="57.75" customHeight="1"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</row>
    <row r="748" spans="7:38" ht="57.75" customHeight="1"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</row>
    <row r="749" spans="7:38" ht="57.75" customHeight="1"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</row>
    <row r="750" spans="7:38" ht="57.75" customHeight="1"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  <c r="AL750" s="68"/>
    </row>
    <row r="751" spans="7:38" ht="57.75" customHeight="1"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</row>
    <row r="752" spans="7:38" ht="57.75" customHeight="1"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</row>
    <row r="753" spans="7:38" ht="57.75" customHeight="1"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</row>
    <row r="754" spans="7:38" ht="57.75" customHeight="1"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</row>
    <row r="755" spans="7:38" ht="57.75" customHeight="1"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  <c r="AL755" s="68"/>
    </row>
    <row r="756" spans="7:38" ht="57.75" customHeight="1"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  <c r="AL756" s="68"/>
    </row>
    <row r="757" spans="7:38" ht="57.75" customHeight="1"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  <c r="AL757" s="68"/>
    </row>
    <row r="758" spans="7:38" ht="57.75" customHeight="1"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  <c r="AL758" s="68"/>
    </row>
    <row r="759" spans="7:38" ht="57.75" customHeight="1"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</row>
    <row r="760" spans="7:38" ht="57.75" customHeight="1"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</row>
    <row r="761" spans="7:38" ht="57.75" customHeight="1"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</row>
    <row r="762" spans="7:38" ht="57.75" customHeight="1"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</row>
    <row r="763" spans="7:38" ht="57.75" customHeight="1"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</row>
    <row r="764" spans="7:38" ht="57.75" customHeight="1"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  <c r="AL764" s="68"/>
    </row>
    <row r="765" spans="7:38" ht="57.75" customHeight="1"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</row>
    <row r="766" spans="7:38" ht="57.75" customHeight="1"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</row>
    <row r="767" spans="7:38" ht="57.75" customHeight="1"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</row>
    <row r="768" spans="7:38" ht="57.75" customHeight="1"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</row>
    <row r="769" spans="7:38" ht="57.75" customHeight="1"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</row>
    <row r="770" spans="7:38" ht="57.75" customHeight="1"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</row>
    <row r="771" spans="7:38" ht="57.75" customHeight="1"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</row>
    <row r="772" spans="7:38" ht="57.75" customHeight="1"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</row>
    <row r="773" spans="7:38" ht="57.75" customHeight="1"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</row>
    <row r="774" spans="7:38" ht="57.75" customHeight="1"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  <c r="AL774" s="68"/>
    </row>
    <row r="775" spans="7:38" ht="57.75" customHeight="1"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</row>
    <row r="776" spans="7:38" ht="57.75" customHeight="1"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</row>
    <row r="777" spans="7:38" ht="57.75" customHeight="1"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</row>
    <row r="778" spans="7:38" ht="57.75" customHeight="1"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</row>
    <row r="779" spans="7:38" ht="57.75" customHeight="1"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</row>
    <row r="780" spans="7:38" ht="57.75" customHeight="1"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  <c r="AL780" s="68"/>
    </row>
    <row r="781" spans="7:38" ht="57.75" customHeight="1"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</row>
    <row r="782" spans="7:38" ht="57.75" customHeight="1"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  <c r="AL782" s="68"/>
    </row>
    <row r="783" spans="7:38" ht="57.75" customHeight="1"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</row>
    <row r="784" spans="7:38" ht="57.75" customHeight="1"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  <c r="AL784" s="68"/>
    </row>
    <row r="785" spans="7:38" ht="57.75" customHeight="1"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</row>
    <row r="786" spans="7:38" ht="57.75" customHeight="1"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</row>
    <row r="787" spans="7:38" ht="57.75" customHeight="1"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</row>
    <row r="788" spans="7:38" ht="57.75" customHeight="1"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</row>
    <row r="789" spans="7:38" ht="57.75" customHeight="1"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</row>
    <row r="790" spans="7:38" ht="57.75" customHeight="1"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  <c r="AL790" s="68"/>
    </row>
    <row r="791" spans="7:38" ht="57.75" customHeight="1"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</row>
    <row r="792" spans="7:38" ht="57.75" customHeight="1"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</row>
    <row r="793" spans="7:38" ht="57.75" customHeight="1"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  <c r="AL793" s="68"/>
    </row>
    <row r="794" spans="7:38" ht="57.75" customHeight="1"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</row>
    <row r="795" spans="7:38" ht="57.75" customHeight="1"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</row>
    <row r="796" spans="7:38" ht="57.75" customHeight="1"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</row>
    <row r="797" spans="7:38" ht="57.75" customHeight="1"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  <c r="AL797" s="68"/>
    </row>
    <row r="798" spans="7:38" ht="57.75" customHeight="1"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</row>
    <row r="799" spans="7:38" ht="57.75" customHeight="1"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</row>
    <row r="800" spans="7:38" ht="57.75" customHeight="1"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</row>
    <row r="801" spans="7:38" ht="57.75" customHeight="1"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</row>
    <row r="802" spans="7:38" ht="57.75" customHeight="1"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  <c r="AL802" s="68"/>
    </row>
    <row r="803" spans="7:38" ht="57.75" customHeight="1"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  <c r="AL803" s="68"/>
    </row>
    <row r="804" spans="7:38" ht="57.75" customHeight="1"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  <c r="AL804" s="68"/>
    </row>
    <row r="805" spans="7:38" ht="57.75" customHeight="1"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  <c r="AL805" s="68"/>
    </row>
    <row r="806" spans="7:38" ht="57.75" customHeight="1"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</row>
    <row r="807" spans="7:38" ht="57.75" customHeight="1"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</row>
    <row r="808" spans="7:38" ht="57.75" customHeight="1"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</row>
    <row r="809" spans="7:38" ht="57.75" customHeight="1"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  <c r="AL809" s="68"/>
    </row>
    <row r="810" spans="7:38" ht="57.75" customHeight="1"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  <c r="AL810" s="68"/>
    </row>
    <row r="811" spans="7:38" ht="57.75" customHeight="1"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  <c r="AL811" s="68"/>
    </row>
    <row r="812" spans="7:38" ht="57.75" customHeight="1"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  <c r="AL812" s="68"/>
    </row>
    <row r="813" spans="7:38" ht="57.75" customHeight="1"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</row>
    <row r="814" spans="7:38" ht="57.75" customHeight="1"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</row>
    <row r="815" spans="7:38" ht="57.75" customHeight="1"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</row>
    <row r="816" spans="7:38" ht="57.75" customHeight="1"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  <c r="AL816" s="68"/>
    </row>
    <row r="817" spans="7:38" ht="57.75" customHeight="1"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  <c r="AL817" s="68"/>
    </row>
    <row r="818" spans="7:38" ht="57.75" customHeight="1"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  <c r="AL818" s="68"/>
    </row>
    <row r="819" spans="7:38" ht="57.75" customHeight="1"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</row>
    <row r="820" spans="7:38" ht="57.75" customHeight="1"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</row>
    <row r="821" spans="7:38" ht="57.75" customHeight="1"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  <c r="AL821" s="68"/>
    </row>
    <row r="822" spans="7:38" ht="57.75" customHeight="1"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  <c r="AL822" s="68"/>
    </row>
    <row r="823" spans="7:38" ht="57.75" customHeight="1"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  <c r="AL823" s="68"/>
    </row>
    <row r="824" spans="7:38" ht="57.75" customHeight="1"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  <c r="AL824" s="68"/>
    </row>
    <row r="825" spans="7:38" ht="57.75" customHeight="1"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</row>
    <row r="826" spans="7:38" ht="57.75" customHeight="1"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</row>
    <row r="827" spans="7:38" ht="57.75" customHeight="1"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  <c r="AL827" s="68"/>
    </row>
    <row r="828" spans="7:38" ht="57.75" customHeight="1"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  <c r="AL828" s="68"/>
    </row>
    <row r="829" spans="7:38" ht="57.75" customHeight="1"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  <c r="AL829" s="68"/>
    </row>
    <row r="830" spans="7:38" ht="57.75" customHeight="1"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  <c r="AL830" s="68"/>
    </row>
    <row r="831" spans="7:38" ht="57.75" customHeight="1"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</row>
    <row r="832" spans="7:38" ht="57.75" customHeight="1"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  <c r="AL832" s="68"/>
    </row>
    <row r="833" spans="7:38" ht="57.75" customHeight="1"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  <c r="AL833" s="68"/>
    </row>
    <row r="834" spans="7:38" ht="57.75" customHeight="1"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  <c r="AL834" s="68"/>
    </row>
    <row r="835" spans="7:38" ht="57.75" customHeight="1"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  <c r="AL835" s="68"/>
    </row>
    <row r="836" spans="7:38" ht="57.75" customHeight="1"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  <c r="AL836" s="68"/>
    </row>
    <row r="837" spans="7:38" ht="57.75" customHeight="1"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</row>
    <row r="838" spans="7:38" ht="57.75" customHeight="1"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  <c r="AL838" s="68"/>
    </row>
    <row r="839" spans="7:38" ht="57.75" customHeight="1"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  <c r="AL839" s="68"/>
    </row>
    <row r="840" spans="7:38" ht="57.75" customHeight="1"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  <c r="AL840" s="68"/>
    </row>
    <row r="841" spans="7:38" ht="57.75" customHeight="1"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  <c r="AL841" s="68"/>
    </row>
    <row r="842" spans="7:38" ht="57.75" customHeight="1"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</row>
    <row r="843" spans="7:38" ht="57.75" customHeight="1"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</row>
    <row r="844" spans="7:38" ht="57.75" customHeight="1"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  <c r="AL844" s="68"/>
    </row>
    <row r="845" spans="7:38" ht="57.75" customHeight="1"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  <c r="AL845" s="68"/>
    </row>
    <row r="846" spans="7:38" ht="57.75" customHeight="1"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  <c r="AL846" s="68"/>
    </row>
    <row r="847" spans="7:38" ht="57.75" customHeight="1"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  <c r="AL847" s="68"/>
    </row>
    <row r="848" spans="7:38" ht="57.75" customHeight="1"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  <c r="AL848" s="68"/>
    </row>
    <row r="849" spans="7:38" ht="57.75" customHeight="1"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</row>
    <row r="850" spans="7:38" ht="57.75" customHeight="1"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  <c r="AL850" s="68"/>
    </row>
    <row r="851" spans="7:38" ht="57.75" customHeight="1"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  <c r="AL851" s="68"/>
    </row>
    <row r="852" spans="7:38" ht="57.75" customHeight="1"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  <c r="AL852" s="68"/>
    </row>
    <row r="853" spans="7:38" ht="57.75" customHeight="1"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</row>
    <row r="854" spans="7:38" ht="57.75" customHeight="1"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</row>
    <row r="855" spans="7:38" ht="57.75" customHeight="1"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</row>
    <row r="856" spans="7:38" ht="57.75" customHeight="1"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  <c r="AL856" s="68"/>
    </row>
    <row r="857" spans="7:38" ht="57.75" customHeight="1"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</row>
    <row r="858" spans="7:38" ht="57.75" customHeight="1"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  <c r="AL858" s="68"/>
    </row>
    <row r="859" spans="7:38" ht="57.75" customHeight="1"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  <c r="AL859" s="68"/>
    </row>
    <row r="860" spans="7:38" ht="57.75" customHeight="1"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  <c r="AL860" s="68"/>
    </row>
    <row r="861" spans="7:38" ht="57.75" customHeight="1"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  <c r="AL861" s="68"/>
    </row>
    <row r="862" spans="7:38" ht="57.75" customHeight="1"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  <c r="AL862" s="68"/>
    </row>
    <row r="863" spans="7:38" ht="57.75" customHeight="1"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  <c r="AL863" s="68"/>
    </row>
    <row r="864" spans="7:38" ht="57.75" customHeight="1"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</row>
    <row r="865" spans="7:38" ht="57.75" customHeight="1"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  <c r="AL865" s="68"/>
    </row>
    <row r="866" spans="7:38" ht="57.75" customHeight="1"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  <c r="AL866" s="68"/>
    </row>
    <row r="867" spans="7:38" ht="57.75" customHeight="1"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</row>
    <row r="868" spans="7:38" ht="57.75" customHeight="1"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  <c r="AL868" s="68"/>
    </row>
    <row r="869" spans="7:38" ht="57.75" customHeight="1"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  <c r="AL869" s="68"/>
    </row>
    <row r="870" spans="7:38" ht="57.75" customHeight="1"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  <c r="AL870" s="68"/>
    </row>
    <row r="871" spans="7:38" ht="57.75" customHeight="1"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  <c r="AL871" s="68"/>
    </row>
    <row r="872" spans="7:38" ht="57.75" customHeight="1"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  <c r="AL872" s="68"/>
    </row>
    <row r="873" spans="7:38" ht="57.75" customHeight="1"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  <c r="AL873" s="68"/>
    </row>
    <row r="874" spans="7:38" ht="57.75" customHeight="1"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  <c r="AL874" s="68"/>
    </row>
    <row r="875" spans="7:38" ht="57.75" customHeight="1"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  <c r="AL875" s="68"/>
    </row>
    <row r="876" spans="7:38" ht="57.75" customHeight="1"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  <c r="AL876" s="68"/>
    </row>
    <row r="877" spans="7:38" ht="57.75" customHeight="1"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  <c r="AL877" s="68"/>
    </row>
    <row r="878" spans="7:38" ht="57.75" customHeight="1"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  <c r="AL878" s="68"/>
    </row>
    <row r="879" spans="7:38" ht="57.75" customHeight="1"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</row>
    <row r="880" spans="7:38" ht="57.75" customHeight="1"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  <c r="AL880" s="68"/>
    </row>
    <row r="881" spans="7:38" ht="57.75" customHeight="1"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  <c r="AL881" s="68"/>
    </row>
    <row r="882" spans="7:38" ht="57.75" customHeight="1"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  <c r="AL882" s="68"/>
    </row>
    <row r="883" spans="7:38" ht="57.75" customHeight="1"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  <c r="AL883" s="68"/>
    </row>
    <row r="884" spans="7:38" ht="57.75" customHeight="1"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  <c r="AL884" s="68"/>
    </row>
    <row r="885" spans="7:38" ht="57.75" customHeight="1"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  <c r="AL885" s="68"/>
    </row>
    <row r="886" spans="7:38" ht="57.75" customHeight="1"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</row>
    <row r="887" spans="7:38" ht="57.75" customHeight="1"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  <c r="AL887" s="68"/>
    </row>
    <row r="888" spans="7:38" ht="57.75" customHeight="1"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  <c r="AL888" s="68"/>
    </row>
    <row r="889" spans="7:38" ht="57.75" customHeight="1"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  <c r="AL889" s="68"/>
    </row>
    <row r="890" spans="7:38" ht="57.75" customHeight="1"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  <c r="AL890" s="68"/>
    </row>
    <row r="891" spans="7:38" ht="57.75" customHeight="1"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</row>
    <row r="892" spans="7:38" ht="57.75" customHeight="1"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  <c r="AL892" s="68"/>
    </row>
    <row r="893" spans="7:38" ht="57.75" customHeight="1"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  <c r="AL893" s="68"/>
    </row>
    <row r="894" spans="7:38" ht="57.75" customHeight="1"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</row>
    <row r="895" spans="7:38" ht="57.75" customHeight="1"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  <c r="AL895" s="68"/>
    </row>
    <row r="896" spans="7:38" ht="57.75" customHeight="1"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  <c r="AL896" s="68"/>
    </row>
    <row r="897" spans="7:38" ht="57.75" customHeight="1"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  <c r="AL897" s="68"/>
    </row>
    <row r="898" spans="7:38" ht="57.75" customHeight="1"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  <c r="AL898" s="68"/>
    </row>
    <row r="899" spans="7:38" ht="57.75" customHeight="1"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  <c r="AL899" s="68"/>
    </row>
    <row r="900" spans="7:38" ht="57.75" customHeight="1"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  <c r="AL900" s="68"/>
    </row>
    <row r="901" spans="7:38" ht="57.75" customHeight="1"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  <c r="AL901" s="68"/>
    </row>
    <row r="902" spans="7:38" ht="57.75" customHeight="1"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  <c r="AL902" s="68"/>
    </row>
    <row r="903" spans="7:38" ht="57.75" customHeight="1"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</row>
    <row r="904" spans="7:38" ht="57.75" customHeight="1"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  <c r="AL904" s="68"/>
    </row>
    <row r="905" spans="7:38" ht="57.75" customHeight="1"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</row>
    <row r="906" spans="7:38" ht="57.75" customHeight="1"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  <c r="AL906" s="68"/>
    </row>
    <row r="907" spans="7:38" ht="57.75" customHeight="1"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  <c r="AL907" s="68"/>
    </row>
    <row r="908" spans="7:38" ht="57.75" customHeight="1"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</row>
    <row r="909" spans="7:38" ht="57.75" customHeight="1"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  <c r="AL909" s="68"/>
    </row>
    <row r="910" spans="7:38" ht="57.75" customHeight="1"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  <c r="AL910" s="68"/>
    </row>
    <row r="911" spans="7:38" ht="57.75" customHeight="1"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  <c r="AL911" s="68"/>
    </row>
    <row r="912" spans="7:38" ht="57.75" customHeight="1"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  <c r="AL912" s="68"/>
    </row>
    <row r="913" spans="7:38" ht="57.75" customHeight="1"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  <c r="AL913" s="68"/>
    </row>
    <row r="914" spans="7:38" ht="57.75" customHeight="1"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  <c r="AL914" s="68"/>
    </row>
    <row r="915" spans="7:38" ht="57.75" customHeight="1"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  <c r="AL915" s="68"/>
    </row>
    <row r="916" spans="7:38" ht="57.75" customHeight="1"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  <c r="AK916" s="68"/>
      <c r="AL916" s="68"/>
    </row>
    <row r="917" spans="7:38" ht="57.75" customHeight="1"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  <c r="AL917" s="68"/>
    </row>
    <row r="918" spans="7:38" ht="57.75" customHeight="1"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  <c r="AL918" s="68"/>
    </row>
    <row r="919" spans="7:38" ht="57.75" customHeight="1"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  <c r="AK919" s="68"/>
      <c r="AL919" s="68"/>
    </row>
    <row r="920" spans="7:38" ht="57.75" customHeight="1"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  <c r="AL920" s="68"/>
    </row>
    <row r="921" spans="7:38" ht="57.75" customHeight="1"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  <c r="AL921" s="68"/>
    </row>
    <row r="922" spans="7:38" ht="57.75" customHeight="1"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  <c r="AL922" s="68"/>
    </row>
    <row r="923" spans="7:38" ht="57.75" customHeight="1"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  <c r="AL923" s="68"/>
    </row>
    <row r="924" spans="7:38" ht="57.75" customHeight="1"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  <c r="AL924" s="68"/>
    </row>
    <row r="925" spans="7:38" ht="57.75" customHeight="1"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  <c r="AL925" s="68"/>
    </row>
    <row r="926" spans="7:38" ht="57.75" customHeight="1"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  <c r="AL926" s="68"/>
    </row>
    <row r="927" spans="7:38" ht="57.75" customHeight="1"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  <c r="AL927" s="68"/>
    </row>
    <row r="928" spans="7:38" ht="57.75" customHeight="1"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  <c r="AL928" s="68"/>
    </row>
    <row r="929" spans="7:38" ht="57.75" customHeight="1"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  <c r="AL929" s="68"/>
    </row>
    <row r="930" spans="7:38" ht="57.75" customHeight="1"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</row>
    <row r="931" spans="7:38" ht="57.75" customHeight="1"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  <c r="AL931" s="68"/>
    </row>
    <row r="932" spans="7:38" ht="57.75" customHeight="1"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  <c r="AL932" s="68"/>
    </row>
    <row r="933" spans="7:38" ht="57.75" customHeight="1"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  <c r="AL933" s="68"/>
    </row>
    <row r="934" spans="7:38" ht="57.75" customHeight="1"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  <c r="AL934" s="68"/>
    </row>
    <row r="935" spans="7:38" ht="57.75" customHeight="1"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  <c r="AL935" s="68"/>
    </row>
    <row r="936" spans="7:38" ht="57.75" customHeight="1"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  <c r="AL936" s="68"/>
    </row>
    <row r="937" spans="7:38" ht="57.75" customHeight="1"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  <c r="AL937" s="68"/>
    </row>
    <row r="938" spans="7:38" ht="57.75" customHeight="1"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  <c r="AL938" s="68"/>
    </row>
    <row r="939" spans="7:38" ht="57.75" customHeight="1"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  <c r="AL939" s="68"/>
    </row>
    <row r="940" spans="7:38" ht="57.75" customHeight="1"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  <c r="AL940" s="68"/>
    </row>
    <row r="941" spans="7:38" ht="57.75" customHeight="1"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  <c r="AL941" s="68"/>
    </row>
    <row r="942" spans="7:38" ht="57.75" customHeight="1"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  <c r="AL942" s="68"/>
    </row>
    <row r="943" spans="7:38" ht="57.75" customHeight="1"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  <c r="AL943" s="68"/>
    </row>
  </sheetData>
  <mergeCells count="21">
    <mergeCell ref="A133:A135"/>
    <mergeCell ref="B133:B135"/>
    <mergeCell ref="A1:A3"/>
    <mergeCell ref="B1:B3"/>
    <mergeCell ref="A34:A36"/>
    <mergeCell ref="B34:B36"/>
    <mergeCell ref="A67:A69"/>
    <mergeCell ref="B67:B69"/>
    <mergeCell ref="A100:A102"/>
    <mergeCell ref="B100:B102"/>
    <mergeCell ref="C1:F2"/>
    <mergeCell ref="C34:F35"/>
    <mergeCell ref="C67:F68"/>
    <mergeCell ref="C100:F101"/>
    <mergeCell ref="C133:F134"/>
    <mergeCell ref="A166:A168"/>
    <mergeCell ref="B166:B168"/>
    <mergeCell ref="A199:A201"/>
    <mergeCell ref="B199:B201"/>
    <mergeCell ref="C166:F167"/>
    <mergeCell ref="C199:F200"/>
  </mergeCells>
  <pageMargins left="0.47244094488188981" right="0.47244094488188981" top="0.74803149606299213" bottom="0.74803149606299213" header="0.31496062992125984" footer="0.31496062992125984"/>
  <pageSetup paperSize="9" scale="15" orientation="landscape" r:id="rId1"/>
  <headerFooter>
    <oddHeader xml:space="preserve">&amp;C&amp;"Times New Roman,Normál"&amp;36Körmend Város Önkormányzata és Intézményei 2020. évi működési és felhalmozási bevételei 
költségvetési szervenként&amp;R&amp;"Times New Roman,Normál"&amp;36
"2. melléklet .../2020. (...) önkormányzati rendelethez
adatok Ft-ban"
</oddHeader>
    <oddFooter>&amp;C&amp;"Times New Roman,Normál"&amp;36&amp;P</oddFooter>
  </headerFooter>
  <rowBreaks count="6" manualBreakCount="6">
    <brk id="33" max="9" man="1"/>
    <brk id="66" max="9" man="1"/>
    <brk id="99" max="9" man="1"/>
    <brk id="132" max="9" man="1"/>
    <brk id="165" max="9" man="1"/>
    <brk id="19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45"/>
  <sheetViews>
    <sheetView view="pageLayout" topLeftCell="A211" zoomScale="50" zoomScaleNormal="25" zoomScaleSheetLayoutView="75" zoomScalePageLayoutView="50" workbookViewId="0">
      <selection activeCell="E244" sqref="E244"/>
    </sheetView>
  </sheetViews>
  <sheetFormatPr defaultColWidth="9.140625" defaultRowHeight="30.75"/>
  <cols>
    <col min="1" max="1" width="192.5703125" style="82" bestFit="1" customWidth="1"/>
    <col min="2" max="2" width="24.5703125" style="82" bestFit="1" customWidth="1"/>
    <col min="3" max="3" width="58.85546875" style="82" bestFit="1" customWidth="1"/>
    <col min="4" max="4" width="67.5703125" style="82" bestFit="1" customWidth="1"/>
    <col min="5" max="5" width="84" style="82" bestFit="1" customWidth="1"/>
    <col min="6" max="6" width="64.42578125" style="82" bestFit="1" customWidth="1"/>
    <col min="7" max="16384" width="9.140625" style="82"/>
  </cols>
  <sheetData>
    <row r="1" spans="1:6" ht="39.950000000000003" customHeight="1">
      <c r="A1" s="300" t="s">
        <v>0</v>
      </c>
      <c r="B1" s="271" t="s">
        <v>296</v>
      </c>
      <c r="C1" s="283" t="s">
        <v>230</v>
      </c>
      <c r="D1" s="289"/>
      <c r="E1" s="289"/>
      <c r="F1" s="289"/>
    </row>
    <row r="2" spans="1:6" ht="39.950000000000003" customHeight="1">
      <c r="A2" s="300"/>
      <c r="B2" s="272"/>
      <c r="C2" s="290"/>
      <c r="D2" s="291"/>
      <c r="E2" s="291"/>
      <c r="F2" s="291"/>
    </row>
    <row r="3" spans="1:6" ht="91.5">
      <c r="A3" s="300"/>
      <c r="B3" s="273"/>
      <c r="C3" s="88" t="s">
        <v>294</v>
      </c>
      <c r="D3" s="88" t="s">
        <v>295</v>
      </c>
      <c r="E3" s="88" t="s">
        <v>293</v>
      </c>
      <c r="F3" s="88" t="s">
        <v>249</v>
      </c>
    </row>
    <row r="4" spans="1:6" ht="60" customHeight="1">
      <c r="A4" s="99" t="s">
        <v>376</v>
      </c>
      <c r="B4" s="97" t="s">
        <v>377</v>
      </c>
      <c r="C4" s="98">
        <f>'[1]Kmd. Önkorm.kötelező '!$C2</f>
        <v>39935352</v>
      </c>
      <c r="D4" s="98">
        <v>0</v>
      </c>
      <c r="E4" s="98">
        <v>0</v>
      </c>
      <c r="F4" s="98">
        <f>SUM(C4:E4)</f>
        <v>39935352</v>
      </c>
    </row>
    <row r="5" spans="1:6" ht="60" customHeight="1">
      <c r="A5" s="99" t="s">
        <v>378</v>
      </c>
      <c r="B5" s="97" t="s">
        <v>379</v>
      </c>
      <c r="C5" s="98">
        <f>'[1]Kmd. Önkorm.kötelező '!$C3</f>
        <v>2000000</v>
      </c>
      <c r="D5" s="98">
        <v>0</v>
      </c>
      <c r="E5" s="98">
        <v>0</v>
      </c>
      <c r="F5" s="98">
        <f t="shared" ref="F5:F6" si="0">SUM(C5:E5)</f>
        <v>2000000</v>
      </c>
    </row>
    <row r="6" spans="1:6" s="83" customFormat="1" ht="60" customHeight="1">
      <c r="A6" s="103" t="s">
        <v>19</v>
      </c>
      <c r="B6" s="101" t="s">
        <v>4</v>
      </c>
      <c r="C6" s="100">
        <f>'[1]Kmd. Önkorm.kötelező '!$C4</f>
        <v>41935352</v>
      </c>
      <c r="D6" s="100">
        <v>0</v>
      </c>
      <c r="E6" s="98">
        <v>0</v>
      </c>
      <c r="F6" s="100">
        <f t="shared" si="0"/>
        <v>41935352</v>
      </c>
    </row>
    <row r="7" spans="1:6" s="83" customFormat="1" ht="60" customHeight="1">
      <c r="A7" s="103" t="s">
        <v>20</v>
      </c>
      <c r="B7" s="101" t="s">
        <v>5</v>
      </c>
      <c r="C7" s="100">
        <f>'[1]Kmd. Önkorm.kötelező '!$C5</f>
        <v>7338687</v>
      </c>
      <c r="D7" s="100">
        <v>0</v>
      </c>
      <c r="E7" s="98">
        <v>0</v>
      </c>
      <c r="F7" s="100">
        <f t="shared" ref="F7:F34" si="1">SUM(C7:E7)</f>
        <v>7338687</v>
      </c>
    </row>
    <row r="8" spans="1:6" s="83" customFormat="1" ht="60" customHeight="1">
      <c r="A8" s="103" t="s">
        <v>21</v>
      </c>
      <c r="B8" s="101" t="s">
        <v>6</v>
      </c>
      <c r="C8" s="100">
        <f>'[1]Kmd. Önkorm.kötelező '!$C6</f>
        <v>296430060</v>
      </c>
      <c r="D8" s="100">
        <v>0</v>
      </c>
      <c r="E8" s="98">
        <v>0</v>
      </c>
      <c r="F8" s="100">
        <f t="shared" si="1"/>
        <v>296430060</v>
      </c>
    </row>
    <row r="9" spans="1:6" s="83" customFormat="1" ht="60" customHeight="1">
      <c r="A9" s="103" t="s">
        <v>22</v>
      </c>
      <c r="B9" s="104" t="s">
        <v>7</v>
      </c>
      <c r="C9" s="100">
        <f>'[1]Kmd. Önkorm.kötelező '!$C7</f>
        <v>14000000</v>
      </c>
      <c r="D9" s="100">
        <v>0</v>
      </c>
      <c r="E9" s="98">
        <v>0</v>
      </c>
      <c r="F9" s="100">
        <f t="shared" si="1"/>
        <v>14000000</v>
      </c>
    </row>
    <row r="10" spans="1:6" ht="60" customHeight="1">
      <c r="A10" s="99" t="s">
        <v>23</v>
      </c>
      <c r="B10" s="97" t="s">
        <v>24</v>
      </c>
      <c r="C10" s="98">
        <f>'[1]Kmd. Önkorm.kötelező '!$C8</f>
        <v>0</v>
      </c>
      <c r="D10" s="98">
        <v>0</v>
      </c>
      <c r="E10" s="98">
        <v>0</v>
      </c>
      <c r="F10" s="98">
        <f t="shared" si="1"/>
        <v>0</v>
      </c>
    </row>
    <row r="11" spans="1:6" ht="60" customHeight="1">
      <c r="A11" s="99" t="s">
        <v>8</v>
      </c>
      <c r="B11" s="206" t="s">
        <v>9</v>
      </c>
      <c r="C11" s="98">
        <f>'[1]Kmd. Önkorm.kötelező '!$C9</f>
        <v>733250050</v>
      </c>
      <c r="D11" s="98">
        <v>0</v>
      </c>
      <c r="E11" s="98">
        <v>0</v>
      </c>
      <c r="F11" s="98">
        <f t="shared" si="1"/>
        <v>733250050</v>
      </c>
    </row>
    <row r="12" spans="1:6" ht="60" customHeight="1">
      <c r="A12" s="99" t="s">
        <v>297</v>
      </c>
      <c r="B12" s="206" t="s">
        <v>298</v>
      </c>
      <c r="C12" s="98">
        <f>'[1]Kmd. Önkorm.kötelező '!$C10</f>
        <v>20038000</v>
      </c>
      <c r="D12" s="98">
        <v>0</v>
      </c>
      <c r="E12" s="98">
        <v>0</v>
      </c>
      <c r="F12" s="98">
        <f t="shared" ref="F12" si="2">SUM(C12:E12)</f>
        <v>20038000</v>
      </c>
    </row>
    <row r="13" spans="1:6" ht="60" customHeight="1">
      <c r="A13" s="102" t="s">
        <v>25</v>
      </c>
      <c r="B13" s="97" t="s">
        <v>11</v>
      </c>
      <c r="C13" s="98">
        <f>'[1]Kmd. Önkorm.kötelező '!$C11</f>
        <v>51150000</v>
      </c>
      <c r="D13" s="98">
        <v>0</v>
      </c>
      <c r="E13" s="98">
        <v>0</v>
      </c>
      <c r="F13" s="98">
        <f t="shared" si="1"/>
        <v>51150000</v>
      </c>
    </row>
    <row r="14" spans="1:6" ht="60" customHeight="1">
      <c r="A14" s="99" t="s">
        <v>116</v>
      </c>
      <c r="B14" s="97" t="s">
        <v>26</v>
      </c>
      <c r="C14" s="98">
        <f>'[1]Kmd. Önkorm.kötelező '!$C12</f>
        <v>26103561</v>
      </c>
      <c r="D14" s="98">
        <v>0</v>
      </c>
      <c r="E14" s="98">
        <v>0</v>
      </c>
      <c r="F14" s="98">
        <f t="shared" si="1"/>
        <v>26103561</v>
      </c>
    </row>
    <row r="15" spans="1:6" s="207" customFormat="1" ht="60" customHeight="1">
      <c r="A15" s="103" t="s">
        <v>27</v>
      </c>
      <c r="B15" s="101" t="s">
        <v>10</v>
      </c>
      <c r="C15" s="100">
        <f>'[1]Kmd. Önkorm.kötelező '!$C13</f>
        <v>830541611</v>
      </c>
      <c r="D15" s="100">
        <v>0</v>
      </c>
      <c r="E15" s="98">
        <v>0</v>
      </c>
      <c r="F15" s="100">
        <f t="shared" si="1"/>
        <v>830541611</v>
      </c>
    </row>
    <row r="16" spans="1:6" s="83" customFormat="1" ht="60" customHeight="1">
      <c r="A16" s="103" t="s">
        <v>118</v>
      </c>
      <c r="B16" s="101"/>
      <c r="C16" s="98">
        <f>'[1]Kmd. Önkorm.kötelező '!$C14</f>
        <v>1190245710</v>
      </c>
      <c r="D16" s="98">
        <v>0</v>
      </c>
      <c r="E16" s="98">
        <v>0</v>
      </c>
      <c r="F16" s="98">
        <f t="shared" si="1"/>
        <v>1190245710</v>
      </c>
    </row>
    <row r="17" spans="1:6" ht="60" customHeight="1">
      <c r="A17" s="99" t="s">
        <v>28</v>
      </c>
      <c r="B17" s="97" t="s">
        <v>12</v>
      </c>
      <c r="C17" s="98">
        <f>'[1]Kmd. Önkorm.kötelező '!$C15</f>
        <v>3500000</v>
      </c>
      <c r="D17" s="98">
        <v>0</v>
      </c>
      <c r="E17" s="98">
        <v>0</v>
      </c>
      <c r="F17" s="98">
        <f t="shared" si="1"/>
        <v>3500000</v>
      </c>
    </row>
    <row r="18" spans="1:6" ht="60" customHeight="1">
      <c r="A18" s="99" t="s">
        <v>269</v>
      </c>
      <c r="B18" s="97" t="s">
        <v>270</v>
      </c>
      <c r="C18" s="98">
        <f>'[1]Kmd. Önkorm.kötelező '!$C16</f>
        <v>523956378</v>
      </c>
      <c r="D18" s="98">
        <v>0</v>
      </c>
      <c r="E18" s="98">
        <v>0</v>
      </c>
      <c r="F18" s="98">
        <f t="shared" si="1"/>
        <v>523956378</v>
      </c>
    </row>
    <row r="19" spans="1:6" ht="60" customHeight="1">
      <c r="A19" s="99" t="s">
        <v>237</v>
      </c>
      <c r="B19" s="97" t="s">
        <v>236</v>
      </c>
      <c r="C19" s="98">
        <f>'[1]Kmd. Önkorm.kötelező '!$C17</f>
        <v>0</v>
      </c>
      <c r="D19" s="98">
        <v>0</v>
      </c>
      <c r="E19" s="98">
        <v>0</v>
      </c>
      <c r="F19" s="98">
        <f t="shared" si="1"/>
        <v>0</v>
      </c>
    </row>
    <row r="20" spans="1:6" ht="60" customHeight="1">
      <c r="A20" s="102" t="s">
        <v>29</v>
      </c>
      <c r="B20" s="97" t="s">
        <v>30</v>
      </c>
      <c r="C20" s="98">
        <f>'[1]Kmd. Önkorm.kötelező '!$C18</f>
        <v>15055283</v>
      </c>
      <c r="D20" s="98">
        <v>0</v>
      </c>
      <c r="E20" s="98">
        <v>0</v>
      </c>
      <c r="F20" s="98">
        <f t="shared" si="1"/>
        <v>15055283</v>
      </c>
    </row>
    <row r="21" spans="1:6" ht="60" customHeight="1">
      <c r="A21" s="99" t="s">
        <v>31</v>
      </c>
      <c r="B21" s="206" t="s">
        <v>13</v>
      </c>
      <c r="C21" s="98">
        <f>'[1]Kmd. Önkorm.kötelező '!$C19</f>
        <v>66519563</v>
      </c>
      <c r="D21" s="98">
        <v>0</v>
      </c>
      <c r="E21" s="98">
        <v>0</v>
      </c>
      <c r="F21" s="98">
        <f t="shared" si="1"/>
        <v>66519563</v>
      </c>
    </row>
    <row r="22" spans="1:6" s="83" customFormat="1" ht="60" customHeight="1">
      <c r="A22" s="103" t="s">
        <v>32</v>
      </c>
      <c r="B22" s="104" t="s">
        <v>14</v>
      </c>
      <c r="C22" s="100">
        <f>'[1]Kmd. Önkorm.kötelező '!$C20</f>
        <v>609031224</v>
      </c>
      <c r="D22" s="100">
        <v>0</v>
      </c>
      <c r="E22" s="98">
        <v>0</v>
      </c>
      <c r="F22" s="100">
        <f t="shared" si="1"/>
        <v>609031224</v>
      </c>
    </row>
    <row r="23" spans="1:6" ht="60" customHeight="1">
      <c r="A23" s="102" t="s">
        <v>33</v>
      </c>
      <c r="B23" s="97" t="s">
        <v>34</v>
      </c>
      <c r="C23" s="98">
        <f>'[1]Kmd. Önkorm.kötelező '!$C21</f>
        <v>202851797</v>
      </c>
      <c r="D23" s="98">
        <v>0</v>
      </c>
      <c r="E23" s="98">
        <v>0</v>
      </c>
      <c r="F23" s="98">
        <f t="shared" si="1"/>
        <v>202851797</v>
      </c>
    </row>
    <row r="24" spans="1:6" ht="60" customHeight="1">
      <c r="A24" s="102" t="s">
        <v>256</v>
      </c>
      <c r="B24" s="97" t="s">
        <v>255</v>
      </c>
      <c r="C24" s="98">
        <f>'[1]Kmd. Önkorm.kötelező '!$C22</f>
        <v>0</v>
      </c>
      <c r="D24" s="98">
        <v>0</v>
      </c>
      <c r="E24" s="98">
        <v>0</v>
      </c>
      <c r="F24" s="98">
        <f t="shared" si="1"/>
        <v>0</v>
      </c>
    </row>
    <row r="25" spans="1:6" ht="60" customHeight="1">
      <c r="A25" s="102" t="s">
        <v>35</v>
      </c>
      <c r="B25" s="97" t="s">
        <v>16</v>
      </c>
      <c r="C25" s="98">
        <f>'[1]Kmd. Önkorm.kötelező '!$C23</f>
        <v>54567486</v>
      </c>
      <c r="D25" s="98">
        <v>0</v>
      </c>
      <c r="E25" s="98">
        <v>0</v>
      </c>
      <c r="F25" s="98">
        <f t="shared" si="1"/>
        <v>54567486</v>
      </c>
    </row>
    <row r="26" spans="1:6" s="83" customFormat="1" ht="60" customHeight="1">
      <c r="A26" s="103" t="s">
        <v>36</v>
      </c>
      <c r="B26" s="101" t="s">
        <v>15</v>
      </c>
      <c r="C26" s="100">
        <f>'[1]Kmd. Önkorm.kötelező '!$C24</f>
        <v>257419283</v>
      </c>
      <c r="D26" s="100">
        <v>0</v>
      </c>
      <c r="E26" s="98">
        <v>0</v>
      </c>
      <c r="F26" s="100">
        <f t="shared" si="1"/>
        <v>257419283</v>
      </c>
    </row>
    <row r="27" spans="1:6" ht="60" customHeight="1">
      <c r="A27" s="102" t="s">
        <v>239</v>
      </c>
      <c r="B27" s="97" t="s">
        <v>238</v>
      </c>
      <c r="C27" s="98">
        <f>'[1]Kmd. Önkorm.kötelező '!$C25</f>
        <v>30400000</v>
      </c>
      <c r="D27" s="98">
        <v>0</v>
      </c>
      <c r="E27" s="98">
        <v>0</v>
      </c>
      <c r="F27" s="98">
        <f t="shared" si="1"/>
        <v>30400000</v>
      </c>
    </row>
    <row r="28" spans="1:6" ht="60" customHeight="1">
      <c r="A28" s="102" t="s">
        <v>273</v>
      </c>
      <c r="B28" s="97" t="s">
        <v>37</v>
      </c>
      <c r="C28" s="98">
        <f>'[1]Kmd. Önkorm.kötelező '!$C26</f>
        <v>22322624</v>
      </c>
      <c r="D28" s="98">
        <v>0</v>
      </c>
      <c r="E28" s="98">
        <v>0</v>
      </c>
      <c r="F28" s="98">
        <f t="shared" si="1"/>
        <v>22322624</v>
      </c>
    </row>
    <row r="29" spans="1:6" ht="60" customHeight="1">
      <c r="A29" s="102" t="s">
        <v>119</v>
      </c>
      <c r="B29" s="97" t="s">
        <v>26</v>
      </c>
      <c r="C29" s="98">
        <f>'[1]Kmd. Önkorm.kötelező '!$C27</f>
        <v>153129770</v>
      </c>
      <c r="D29" s="98">
        <v>0</v>
      </c>
      <c r="E29" s="98">
        <v>0</v>
      </c>
      <c r="F29" s="98">
        <f t="shared" si="1"/>
        <v>153129770</v>
      </c>
    </row>
    <row r="30" spans="1:6" s="83" customFormat="1" ht="60" customHeight="1">
      <c r="A30" s="103" t="s">
        <v>38</v>
      </c>
      <c r="B30" s="101" t="s">
        <v>17</v>
      </c>
      <c r="C30" s="100">
        <f>'[1]Kmd. Önkorm.kötelező '!$C28</f>
        <v>205852394</v>
      </c>
      <c r="D30" s="100">
        <v>0</v>
      </c>
      <c r="E30" s="98">
        <v>0</v>
      </c>
      <c r="F30" s="100">
        <f t="shared" si="1"/>
        <v>205852394</v>
      </c>
    </row>
    <row r="31" spans="1:6" s="83" customFormat="1" ht="60" customHeight="1">
      <c r="A31" s="103" t="s">
        <v>120</v>
      </c>
      <c r="B31" s="101"/>
      <c r="C31" s="98">
        <f>'[1]Kmd. Önkorm.kötelező '!$C29</f>
        <v>1072302901</v>
      </c>
      <c r="D31" s="98">
        <v>0</v>
      </c>
      <c r="E31" s="98">
        <v>0</v>
      </c>
      <c r="F31" s="98">
        <f t="shared" si="1"/>
        <v>1072302901</v>
      </c>
    </row>
    <row r="32" spans="1:6" s="83" customFormat="1" ht="60" customHeight="1">
      <c r="A32" s="102" t="s">
        <v>39</v>
      </c>
      <c r="B32" s="88" t="s">
        <v>18</v>
      </c>
      <c r="C32" s="98">
        <f>'[1]Kmd. Önkorm.kötelező '!$C30</f>
        <v>2262548611</v>
      </c>
      <c r="D32" s="98">
        <v>0</v>
      </c>
      <c r="E32" s="98">
        <v>0</v>
      </c>
      <c r="F32" s="98">
        <f t="shared" si="1"/>
        <v>2262548611</v>
      </c>
    </row>
    <row r="33" spans="1:6" s="83" customFormat="1" ht="60" customHeight="1">
      <c r="A33" s="105" t="s">
        <v>240</v>
      </c>
      <c r="B33" s="106" t="s">
        <v>241</v>
      </c>
      <c r="C33" s="100">
        <f>'[1]Kmd. Önkorm.kötelező '!$C31</f>
        <v>719788017</v>
      </c>
      <c r="D33" s="100">
        <v>0</v>
      </c>
      <c r="E33" s="98">
        <v>0</v>
      </c>
      <c r="F33" s="100">
        <f t="shared" si="1"/>
        <v>719788017</v>
      </c>
    </row>
    <row r="34" spans="1:6" s="83" customFormat="1" ht="60" customHeight="1">
      <c r="A34" s="105" t="s">
        <v>246</v>
      </c>
      <c r="B34" s="106" t="s">
        <v>247</v>
      </c>
      <c r="C34" s="98">
        <f>'[1]Kmd. Önkorm.kötelező '!$C32</f>
        <v>2982336628</v>
      </c>
      <c r="D34" s="98">
        <v>0</v>
      </c>
      <c r="E34" s="98">
        <v>0</v>
      </c>
      <c r="F34" s="98">
        <f t="shared" si="1"/>
        <v>2982336628</v>
      </c>
    </row>
    <row r="35" spans="1:6" s="84" customFormat="1" ht="60" customHeight="1">
      <c r="A35" s="102" t="s">
        <v>196</v>
      </c>
      <c r="B35" s="293">
        <v>12</v>
      </c>
      <c r="C35" s="293"/>
      <c r="D35" s="293"/>
      <c r="E35" s="293"/>
      <c r="F35" s="293"/>
    </row>
    <row r="36" spans="1:6" s="84" customFormat="1" ht="39.950000000000003" customHeight="1">
      <c r="A36" s="300" t="s">
        <v>0</v>
      </c>
      <c r="B36" s="271" t="s">
        <v>296</v>
      </c>
      <c r="C36" s="283" t="s">
        <v>175</v>
      </c>
      <c r="D36" s="289"/>
      <c r="E36" s="289"/>
      <c r="F36" s="289"/>
    </row>
    <row r="37" spans="1:6" s="84" customFormat="1" ht="39.950000000000003" customHeight="1">
      <c r="A37" s="300"/>
      <c r="B37" s="272"/>
      <c r="C37" s="290"/>
      <c r="D37" s="291"/>
      <c r="E37" s="291"/>
      <c r="F37" s="291"/>
    </row>
    <row r="38" spans="1:6" s="84" customFormat="1" ht="91.5">
      <c r="A38" s="300"/>
      <c r="B38" s="273"/>
      <c r="C38" s="88" t="s">
        <v>294</v>
      </c>
      <c r="D38" s="88" t="s">
        <v>295</v>
      </c>
      <c r="E38" s="88" t="s">
        <v>293</v>
      </c>
      <c r="F38" s="88" t="s">
        <v>249</v>
      </c>
    </row>
    <row r="39" spans="1:6" s="84" customFormat="1" ht="60" customHeight="1">
      <c r="A39" s="99" t="s">
        <v>376</v>
      </c>
      <c r="B39" s="97" t="s">
        <v>377</v>
      </c>
      <c r="C39" s="98">
        <f>'[1]Kmd. Hivatal kötelező'!$C2</f>
        <v>139188000</v>
      </c>
      <c r="D39" s="98">
        <v>0</v>
      </c>
      <c r="E39" s="98">
        <f>'[1]Kmd. Hivatal állami felad.'!$AX2</f>
        <v>37752000</v>
      </c>
      <c r="F39" s="98">
        <f>SUM(C39:E39)</f>
        <v>176940000</v>
      </c>
    </row>
    <row r="40" spans="1:6" s="84" customFormat="1" ht="60" customHeight="1">
      <c r="A40" s="99" t="s">
        <v>378</v>
      </c>
      <c r="B40" s="97" t="s">
        <v>379</v>
      </c>
      <c r="C40" s="98">
        <f>'[1]Kmd. Hivatal kötelező'!$C3</f>
        <v>0</v>
      </c>
      <c r="D40" s="98">
        <v>0</v>
      </c>
      <c r="E40" s="98">
        <f>'[1]Kmd. Hivatal állami felad.'!$AX3</f>
        <v>0</v>
      </c>
      <c r="F40" s="98">
        <f t="shared" ref="F40:F69" si="3">SUM(C40:E40)</f>
        <v>0</v>
      </c>
    </row>
    <row r="41" spans="1:6" s="84" customFormat="1" ht="60" customHeight="1">
      <c r="A41" s="103" t="s">
        <v>19</v>
      </c>
      <c r="B41" s="101" t="s">
        <v>4</v>
      </c>
      <c r="C41" s="100">
        <f>'[1]Kmd. Hivatal kötelező'!$C4</f>
        <v>139188000</v>
      </c>
      <c r="D41" s="100">
        <v>0</v>
      </c>
      <c r="E41" s="98">
        <f>'[1]Kmd. Hivatal állami felad.'!$AX4</f>
        <v>37752000</v>
      </c>
      <c r="F41" s="100">
        <f t="shared" si="3"/>
        <v>176940000</v>
      </c>
    </row>
    <row r="42" spans="1:6" s="84" customFormat="1" ht="60" customHeight="1">
      <c r="A42" s="103" t="s">
        <v>20</v>
      </c>
      <c r="B42" s="101" t="s">
        <v>5</v>
      </c>
      <c r="C42" s="100">
        <f>'[1]Kmd. Hivatal kötelező'!$C5</f>
        <v>23602500</v>
      </c>
      <c r="D42" s="100">
        <v>0</v>
      </c>
      <c r="E42" s="98">
        <f>'[1]Kmd. Hivatal állami felad.'!$AX5</f>
        <v>7362000</v>
      </c>
      <c r="F42" s="100">
        <f t="shared" si="3"/>
        <v>30964500</v>
      </c>
    </row>
    <row r="43" spans="1:6" s="84" customFormat="1" ht="60" customHeight="1">
      <c r="A43" s="103" t="s">
        <v>21</v>
      </c>
      <c r="B43" s="101" t="s">
        <v>6</v>
      </c>
      <c r="C43" s="100">
        <f>'[1]Kmd. Hivatal kötelező'!$C6</f>
        <v>44500000</v>
      </c>
      <c r="D43" s="100">
        <v>0</v>
      </c>
      <c r="E43" s="98">
        <f>'[1]Kmd. Hivatal állami felad.'!$AX6</f>
        <v>4500000</v>
      </c>
      <c r="F43" s="100">
        <f t="shared" si="3"/>
        <v>49000000</v>
      </c>
    </row>
    <row r="44" spans="1:6" s="84" customFormat="1" ht="60" customHeight="1">
      <c r="A44" s="103" t="s">
        <v>22</v>
      </c>
      <c r="B44" s="104" t="s">
        <v>7</v>
      </c>
      <c r="C44" s="100">
        <f>'[1]Kmd. Hivatal kötelező'!$C7</f>
        <v>0</v>
      </c>
      <c r="D44" s="100">
        <v>0</v>
      </c>
      <c r="E44" s="98">
        <f>'[1]Kmd. Hivatal állami felad.'!$AX7</f>
        <v>0</v>
      </c>
      <c r="F44" s="100">
        <f t="shared" si="3"/>
        <v>0</v>
      </c>
    </row>
    <row r="45" spans="1:6" s="84" customFormat="1" ht="60" customHeight="1">
      <c r="A45" s="99" t="s">
        <v>23</v>
      </c>
      <c r="B45" s="97" t="s">
        <v>24</v>
      </c>
      <c r="C45" s="98">
        <f>'[1]Kmd. Hivatal kötelező'!$C8</f>
        <v>0</v>
      </c>
      <c r="D45" s="98">
        <v>0</v>
      </c>
      <c r="E45" s="98">
        <f>'[1]Kmd. Hivatal állami felad.'!$AX8</f>
        <v>0</v>
      </c>
      <c r="F45" s="98">
        <f t="shared" si="3"/>
        <v>0</v>
      </c>
    </row>
    <row r="46" spans="1:6" s="84" customFormat="1" ht="60" customHeight="1">
      <c r="A46" s="99" t="s">
        <v>8</v>
      </c>
      <c r="B46" s="206" t="s">
        <v>9</v>
      </c>
      <c r="C46" s="98">
        <f>'[1]Kmd. Hivatal kötelező'!$C9</f>
        <v>0</v>
      </c>
      <c r="D46" s="98">
        <v>0</v>
      </c>
      <c r="E46" s="98">
        <f>'[1]Kmd. Hivatal állami felad.'!$AX9</f>
        <v>0</v>
      </c>
      <c r="F46" s="98">
        <f t="shared" si="3"/>
        <v>0</v>
      </c>
    </row>
    <row r="47" spans="1:6" s="84" customFormat="1" ht="60" customHeight="1">
      <c r="A47" s="99" t="s">
        <v>297</v>
      </c>
      <c r="B47" s="206" t="s">
        <v>298</v>
      </c>
      <c r="C47" s="98">
        <f>'[1]Kmd. Hivatal kötelező'!$C10</f>
        <v>0</v>
      </c>
      <c r="D47" s="98">
        <v>0</v>
      </c>
      <c r="E47" s="98">
        <f>'[1]Kmd. Hivatal állami felad.'!$AX10</f>
        <v>0</v>
      </c>
      <c r="F47" s="98">
        <f t="shared" ref="F47" si="4">SUM(C47:E47)</f>
        <v>0</v>
      </c>
    </row>
    <row r="48" spans="1:6" s="84" customFormat="1" ht="60" customHeight="1">
      <c r="A48" s="102" t="s">
        <v>25</v>
      </c>
      <c r="B48" s="97" t="s">
        <v>11</v>
      </c>
      <c r="C48" s="98">
        <f>'[1]Kmd. Hivatal kötelező'!$C11</f>
        <v>0</v>
      </c>
      <c r="D48" s="98">
        <v>0</v>
      </c>
      <c r="E48" s="98">
        <f>'[1]Kmd. Hivatal állami felad.'!$AX11</f>
        <v>0</v>
      </c>
      <c r="F48" s="98">
        <f t="shared" si="3"/>
        <v>0</v>
      </c>
    </row>
    <row r="49" spans="1:6" s="84" customFormat="1" ht="60" customHeight="1">
      <c r="A49" s="99" t="s">
        <v>116</v>
      </c>
      <c r="B49" s="97" t="s">
        <v>26</v>
      </c>
      <c r="C49" s="98">
        <f>'[1]Kmd. Hivatal kötelező'!$C12</f>
        <v>0</v>
      </c>
      <c r="D49" s="98">
        <v>0</v>
      </c>
      <c r="E49" s="98">
        <f>'[1]Kmd. Hivatal állami felad.'!$AX12</f>
        <v>0</v>
      </c>
      <c r="F49" s="98">
        <f t="shared" si="3"/>
        <v>0</v>
      </c>
    </row>
    <row r="50" spans="1:6" s="84" customFormat="1" ht="60" customHeight="1">
      <c r="A50" s="103" t="s">
        <v>27</v>
      </c>
      <c r="B50" s="101" t="s">
        <v>10</v>
      </c>
      <c r="C50" s="100">
        <f>'[1]Kmd. Hivatal kötelező'!$C13</f>
        <v>0</v>
      </c>
      <c r="D50" s="100">
        <v>0</v>
      </c>
      <c r="E50" s="98">
        <f>'[1]Kmd. Hivatal állami felad.'!$AX13</f>
        <v>0</v>
      </c>
      <c r="F50" s="100">
        <f t="shared" si="3"/>
        <v>0</v>
      </c>
    </row>
    <row r="51" spans="1:6" s="84" customFormat="1" ht="60" customHeight="1">
      <c r="A51" s="103" t="s">
        <v>118</v>
      </c>
      <c r="B51" s="101"/>
      <c r="C51" s="98">
        <f>'[1]Kmd. Hivatal kötelező'!$C14</f>
        <v>207290500</v>
      </c>
      <c r="D51" s="98">
        <v>0</v>
      </c>
      <c r="E51" s="98">
        <f>'[1]Kmd. Hivatal állami felad.'!$AX14</f>
        <v>49614000</v>
      </c>
      <c r="F51" s="98">
        <f t="shared" si="3"/>
        <v>256904500</v>
      </c>
    </row>
    <row r="52" spans="1:6" s="84" customFormat="1" ht="60" customHeight="1">
      <c r="A52" s="99" t="s">
        <v>28</v>
      </c>
      <c r="B52" s="97" t="s">
        <v>12</v>
      </c>
      <c r="C52" s="98">
        <f>'[1]Kmd. Hivatal kötelező'!$C15</f>
        <v>0</v>
      </c>
      <c r="D52" s="98">
        <v>0</v>
      </c>
      <c r="E52" s="98">
        <f>'[1]Kmd. Hivatal állami felad.'!$AX15</f>
        <v>0</v>
      </c>
      <c r="F52" s="98">
        <f t="shared" si="3"/>
        <v>0</v>
      </c>
    </row>
    <row r="53" spans="1:6" s="84" customFormat="1" ht="60" customHeight="1">
      <c r="A53" s="99" t="s">
        <v>269</v>
      </c>
      <c r="B53" s="97" t="s">
        <v>270</v>
      </c>
      <c r="C53" s="98">
        <f>'[1]Kmd. Hivatal kötelező'!$C16</f>
        <v>0</v>
      </c>
      <c r="D53" s="98">
        <v>0</v>
      </c>
      <c r="E53" s="98">
        <f>'[1]Kmd. Hivatal állami felad.'!$AX16</f>
        <v>0</v>
      </c>
      <c r="F53" s="98">
        <f t="shared" si="3"/>
        <v>0</v>
      </c>
    </row>
    <row r="54" spans="1:6" s="84" customFormat="1" ht="60" customHeight="1">
      <c r="A54" s="99" t="s">
        <v>237</v>
      </c>
      <c r="B54" s="97" t="s">
        <v>236</v>
      </c>
      <c r="C54" s="98">
        <f>'[1]Kmd. Hivatal kötelező'!$C17</f>
        <v>500000</v>
      </c>
      <c r="D54" s="98">
        <v>0</v>
      </c>
      <c r="E54" s="98">
        <f>'[1]Kmd. Hivatal állami felad.'!$AX17</f>
        <v>0</v>
      </c>
      <c r="F54" s="98">
        <f t="shared" si="3"/>
        <v>500000</v>
      </c>
    </row>
    <row r="55" spans="1:6" s="84" customFormat="1" ht="60" customHeight="1">
      <c r="A55" s="102" t="s">
        <v>29</v>
      </c>
      <c r="B55" s="97" t="s">
        <v>30</v>
      </c>
      <c r="C55" s="98">
        <f>'[1]Kmd. Hivatal kötelező'!$C18</f>
        <v>300000</v>
      </c>
      <c r="D55" s="98">
        <v>0</v>
      </c>
      <c r="E55" s="98">
        <f>'[1]Kmd. Hivatal állami felad.'!$AX18</f>
        <v>0</v>
      </c>
      <c r="F55" s="98">
        <f t="shared" si="3"/>
        <v>300000</v>
      </c>
    </row>
    <row r="56" spans="1:6" s="84" customFormat="1" ht="60" customHeight="1">
      <c r="A56" s="99" t="s">
        <v>31</v>
      </c>
      <c r="B56" s="206" t="s">
        <v>13</v>
      </c>
      <c r="C56" s="98">
        <f>'[1]Kmd. Hivatal kötelező'!$C19</f>
        <v>216000</v>
      </c>
      <c r="D56" s="98">
        <v>0</v>
      </c>
      <c r="E56" s="98">
        <f>'[1]Kmd. Hivatal állami felad.'!$AX19</f>
        <v>0</v>
      </c>
      <c r="F56" s="98">
        <f t="shared" si="3"/>
        <v>216000</v>
      </c>
    </row>
    <row r="57" spans="1:6" s="84" customFormat="1" ht="60" customHeight="1">
      <c r="A57" s="103" t="s">
        <v>32</v>
      </c>
      <c r="B57" s="104" t="s">
        <v>14</v>
      </c>
      <c r="C57" s="100">
        <f>'[1]Kmd. Hivatal kötelező'!$C20</f>
        <v>1016000</v>
      </c>
      <c r="D57" s="100">
        <v>0</v>
      </c>
      <c r="E57" s="98">
        <f>'[1]Kmd. Hivatal állami felad.'!$AX20</f>
        <v>0</v>
      </c>
      <c r="F57" s="100">
        <f t="shared" si="3"/>
        <v>1016000</v>
      </c>
    </row>
    <row r="58" spans="1:6" s="84" customFormat="1" ht="60" customHeight="1">
      <c r="A58" s="102" t="s">
        <v>33</v>
      </c>
      <c r="B58" s="97" t="s">
        <v>34</v>
      </c>
      <c r="C58" s="98">
        <f>'[1]Kmd. Hivatal kötelező'!$C21</f>
        <v>0</v>
      </c>
      <c r="D58" s="98">
        <v>0</v>
      </c>
      <c r="E58" s="98">
        <f>'[1]Kmd. Hivatal állami felad.'!$AX21</f>
        <v>0</v>
      </c>
      <c r="F58" s="98">
        <f t="shared" si="3"/>
        <v>0</v>
      </c>
    </row>
    <row r="59" spans="1:6" s="84" customFormat="1" ht="60" customHeight="1">
      <c r="A59" s="102" t="s">
        <v>256</v>
      </c>
      <c r="B59" s="97" t="s">
        <v>255</v>
      </c>
      <c r="C59" s="98">
        <f>'[1]Kmd. Hivatal kötelező'!$C22</f>
        <v>0</v>
      </c>
      <c r="D59" s="98">
        <v>0</v>
      </c>
      <c r="E59" s="98">
        <f>'[1]Kmd. Hivatal állami felad.'!$AX22</f>
        <v>0</v>
      </c>
      <c r="F59" s="98">
        <f t="shared" si="3"/>
        <v>0</v>
      </c>
    </row>
    <row r="60" spans="1:6" s="84" customFormat="1" ht="60" customHeight="1">
      <c r="A60" s="102" t="s">
        <v>35</v>
      </c>
      <c r="B60" s="97" t="s">
        <v>16</v>
      </c>
      <c r="C60" s="98">
        <f>'[1]Kmd. Hivatal kötelező'!$C23</f>
        <v>0</v>
      </c>
      <c r="D60" s="98">
        <v>0</v>
      </c>
      <c r="E60" s="98">
        <f>'[1]Kmd. Hivatal állami felad.'!$AX23</f>
        <v>0</v>
      </c>
      <c r="F60" s="98">
        <f t="shared" si="3"/>
        <v>0</v>
      </c>
    </row>
    <row r="61" spans="1:6" s="84" customFormat="1" ht="60" customHeight="1">
      <c r="A61" s="99" t="s">
        <v>36</v>
      </c>
      <c r="B61" s="97" t="s">
        <v>15</v>
      </c>
      <c r="C61" s="98">
        <f>'[1]Kmd. Hivatal kötelező'!$C24</f>
        <v>0</v>
      </c>
      <c r="D61" s="98">
        <v>0</v>
      </c>
      <c r="E61" s="98">
        <f>'[1]Kmd. Hivatal állami felad.'!$AX24</f>
        <v>0</v>
      </c>
      <c r="F61" s="98">
        <f t="shared" si="3"/>
        <v>0</v>
      </c>
    </row>
    <row r="62" spans="1:6" s="84" customFormat="1" ht="60" customHeight="1">
      <c r="A62" s="102" t="s">
        <v>239</v>
      </c>
      <c r="B62" s="97" t="s">
        <v>238</v>
      </c>
      <c r="C62" s="98">
        <f>'[1]Kmd. Hivatal kötelező'!$C25</f>
        <v>0</v>
      </c>
      <c r="D62" s="98">
        <v>0</v>
      </c>
      <c r="E62" s="98">
        <f>'[1]Kmd. Hivatal állami felad.'!$AX25</f>
        <v>0</v>
      </c>
      <c r="F62" s="98">
        <f t="shared" si="3"/>
        <v>0</v>
      </c>
    </row>
    <row r="63" spans="1:6" s="84" customFormat="1" ht="60" customHeight="1">
      <c r="A63" s="102" t="s">
        <v>273</v>
      </c>
      <c r="B63" s="97" t="s">
        <v>37</v>
      </c>
      <c r="C63" s="98">
        <f>'[1]Kmd. Hivatal kötelező'!$C26</f>
        <v>0</v>
      </c>
      <c r="D63" s="98">
        <v>0</v>
      </c>
      <c r="E63" s="98">
        <f>'[1]Kmd. Hivatal állami felad.'!$AX26</f>
        <v>0</v>
      </c>
      <c r="F63" s="98">
        <f t="shared" si="3"/>
        <v>0</v>
      </c>
    </row>
    <row r="64" spans="1:6" s="84" customFormat="1" ht="60" customHeight="1">
      <c r="A64" s="102" t="s">
        <v>119</v>
      </c>
      <c r="B64" s="97"/>
      <c r="C64" s="98">
        <f>'[1]Kmd. Hivatal kötelező'!$C27</f>
        <v>0</v>
      </c>
      <c r="D64" s="98">
        <v>0</v>
      </c>
      <c r="E64" s="98">
        <f>'[1]Kmd. Hivatal állami felad.'!$AX27</f>
        <v>0</v>
      </c>
      <c r="F64" s="98">
        <f t="shared" si="3"/>
        <v>0</v>
      </c>
    </row>
    <row r="65" spans="1:6" s="84" customFormat="1" ht="60" customHeight="1">
      <c r="A65" s="103" t="s">
        <v>38</v>
      </c>
      <c r="B65" s="101" t="s">
        <v>17</v>
      </c>
      <c r="C65" s="100">
        <f>'[1]Kmd. Hivatal kötelező'!$C28</f>
        <v>0</v>
      </c>
      <c r="D65" s="100">
        <v>0</v>
      </c>
      <c r="E65" s="98">
        <f>'[1]Kmd. Hivatal állami felad.'!$AX28</f>
        <v>0</v>
      </c>
      <c r="F65" s="100">
        <f t="shared" si="3"/>
        <v>0</v>
      </c>
    </row>
    <row r="66" spans="1:6" s="84" customFormat="1" ht="60" customHeight="1">
      <c r="A66" s="103" t="s">
        <v>120</v>
      </c>
      <c r="B66" s="101"/>
      <c r="C66" s="98">
        <f>'[1]Kmd. Hivatal kötelező'!$C29</f>
        <v>1016000</v>
      </c>
      <c r="D66" s="98">
        <v>0</v>
      </c>
      <c r="E66" s="98">
        <f>'[1]Kmd. Hivatal állami felad.'!$AX29</f>
        <v>0</v>
      </c>
      <c r="F66" s="98">
        <f t="shared" si="3"/>
        <v>1016000</v>
      </c>
    </row>
    <row r="67" spans="1:6" s="84" customFormat="1" ht="60" customHeight="1">
      <c r="A67" s="102" t="s">
        <v>39</v>
      </c>
      <c r="B67" s="88" t="s">
        <v>18</v>
      </c>
      <c r="C67" s="98">
        <f>'[1]Kmd. Hivatal kötelező'!$C30</f>
        <v>208306500</v>
      </c>
      <c r="D67" s="98">
        <v>0</v>
      </c>
      <c r="E67" s="98">
        <f>'[1]Kmd. Hivatal állami felad.'!$AX30</f>
        <v>49614000</v>
      </c>
      <c r="F67" s="98">
        <f t="shared" si="3"/>
        <v>257920500</v>
      </c>
    </row>
    <row r="68" spans="1:6" s="84" customFormat="1" ht="60" customHeight="1">
      <c r="A68" s="105" t="s">
        <v>240</v>
      </c>
      <c r="B68" s="106" t="s">
        <v>241</v>
      </c>
      <c r="C68" s="100">
        <f>'[1]Kmd. Hivatal kötelező'!$C31</f>
        <v>0</v>
      </c>
      <c r="D68" s="100">
        <v>0</v>
      </c>
      <c r="E68" s="98">
        <f>'[1]Kmd. Hivatal állami felad.'!$AX31</f>
        <v>0</v>
      </c>
      <c r="F68" s="100">
        <f t="shared" si="3"/>
        <v>0</v>
      </c>
    </row>
    <row r="69" spans="1:6" s="84" customFormat="1" ht="60" customHeight="1">
      <c r="A69" s="105" t="s">
        <v>246</v>
      </c>
      <c r="B69" s="106" t="s">
        <v>247</v>
      </c>
      <c r="C69" s="98">
        <f>'[1]Kmd. Hivatal kötelező'!$C32</f>
        <v>208306500</v>
      </c>
      <c r="D69" s="98">
        <v>0</v>
      </c>
      <c r="E69" s="98">
        <f>'[1]Kmd. Hivatal állami felad.'!$AX32</f>
        <v>49614000</v>
      </c>
      <c r="F69" s="98">
        <f t="shared" si="3"/>
        <v>257920500</v>
      </c>
    </row>
    <row r="70" spans="1:6" s="84" customFormat="1" ht="60" customHeight="1">
      <c r="A70" s="102" t="s">
        <v>196</v>
      </c>
      <c r="B70" s="99"/>
      <c r="C70" s="288">
        <v>45</v>
      </c>
      <c r="D70" s="288"/>
      <c r="E70" s="288"/>
      <c r="F70" s="288"/>
    </row>
    <row r="71" spans="1:6" s="84" customFormat="1" ht="39.950000000000003" customHeight="1">
      <c r="A71" s="300" t="s">
        <v>0</v>
      </c>
      <c r="B71" s="271" t="s">
        <v>296</v>
      </c>
      <c r="C71" s="294" t="s">
        <v>3</v>
      </c>
      <c r="D71" s="295"/>
      <c r="E71" s="295"/>
      <c r="F71" s="295"/>
    </row>
    <row r="72" spans="1:6" s="84" customFormat="1" ht="39.950000000000003" customHeight="1">
      <c r="A72" s="300"/>
      <c r="B72" s="272"/>
      <c r="C72" s="295"/>
      <c r="D72" s="295"/>
      <c r="E72" s="295"/>
      <c r="F72" s="295"/>
    </row>
    <row r="73" spans="1:6" s="84" customFormat="1" ht="91.5">
      <c r="A73" s="300"/>
      <c r="B73" s="273"/>
      <c r="C73" s="88" t="s">
        <v>294</v>
      </c>
      <c r="D73" s="88" t="s">
        <v>295</v>
      </c>
      <c r="E73" s="88" t="s">
        <v>293</v>
      </c>
      <c r="F73" s="88" t="s">
        <v>249</v>
      </c>
    </row>
    <row r="74" spans="1:6" s="84" customFormat="1" ht="60" customHeight="1">
      <c r="A74" s="99" t="s">
        <v>376</v>
      </c>
      <c r="B74" s="97" t="s">
        <v>377</v>
      </c>
      <c r="C74" s="98">
        <f>'[1]Kmd. Város Gondn.kötelező'!$C2</f>
        <v>81528023</v>
      </c>
      <c r="D74" s="98">
        <v>0</v>
      </c>
      <c r="E74" s="98">
        <v>0</v>
      </c>
      <c r="F74" s="98">
        <f>SUM(C74:E74)</f>
        <v>81528023</v>
      </c>
    </row>
    <row r="75" spans="1:6" s="84" customFormat="1" ht="60" customHeight="1">
      <c r="A75" s="99" t="s">
        <v>378</v>
      </c>
      <c r="B75" s="97" t="s">
        <v>379</v>
      </c>
      <c r="C75" s="98">
        <f>'[1]Kmd. Város Gondn.kötelező'!$C3</f>
        <v>2368000</v>
      </c>
      <c r="D75" s="98">
        <v>0</v>
      </c>
      <c r="E75" s="98">
        <v>0</v>
      </c>
      <c r="F75" s="98">
        <f t="shared" ref="F75:F104" si="5">SUM(C75:E75)</f>
        <v>2368000</v>
      </c>
    </row>
    <row r="76" spans="1:6" s="84" customFormat="1" ht="60" customHeight="1">
      <c r="A76" s="103" t="s">
        <v>19</v>
      </c>
      <c r="B76" s="101" t="s">
        <v>4</v>
      </c>
      <c r="C76" s="100">
        <f>'[1]Kmd. Város Gondn.kötelező'!$C4</f>
        <v>83896023</v>
      </c>
      <c r="D76" s="100">
        <v>0</v>
      </c>
      <c r="E76" s="100">
        <v>0</v>
      </c>
      <c r="F76" s="100">
        <f t="shared" si="5"/>
        <v>83896023</v>
      </c>
    </row>
    <row r="77" spans="1:6" s="84" customFormat="1" ht="60" customHeight="1">
      <c r="A77" s="103" t="s">
        <v>20</v>
      </c>
      <c r="B77" s="101" t="s">
        <v>5</v>
      </c>
      <c r="C77" s="100">
        <f>'[1]Kmd. Város Gondn.kötelező'!$C5</f>
        <v>18472724</v>
      </c>
      <c r="D77" s="100">
        <v>0</v>
      </c>
      <c r="E77" s="100">
        <v>0</v>
      </c>
      <c r="F77" s="100">
        <f t="shared" si="5"/>
        <v>18472724</v>
      </c>
    </row>
    <row r="78" spans="1:6" s="84" customFormat="1" ht="60" customHeight="1">
      <c r="A78" s="103" t="s">
        <v>21</v>
      </c>
      <c r="B78" s="101" t="s">
        <v>6</v>
      </c>
      <c r="C78" s="100">
        <f>'[1]Kmd. Város Gondn.kötelező'!$C6</f>
        <v>315314776</v>
      </c>
      <c r="D78" s="100">
        <v>0</v>
      </c>
      <c r="E78" s="100">
        <v>0</v>
      </c>
      <c r="F78" s="100">
        <f t="shared" si="5"/>
        <v>315314776</v>
      </c>
    </row>
    <row r="79" spans="1:6" s="84" customFormat="1" ht="60" customHeight="1">
      <c r="A79" s="103" t="s">
        <v>22</v>
      </c>
      <c r="B79" s="104" t="s">
        <v>7</v>
      </c>
      <c r="C79" s="100">
        <f>'[1]Kmd. Város Gondn.kötelező'!$C7</f>
        <v>0</v>
      </c>
      <c r="D79" s="100">
        <v>0</v>
      </c>
      <c r="E79" s="100">
        <v>0</v>
      </c>
      <c r="F79" s="100">
        <f t="shared" si="5"/>
        <v>0</v>
      </c>
    </row>
    <row r="80" spans="1:6" s="84" customFormat="1" ht="60" customHeight="1">
      <c r="A80" s="99" t="s">
        <v>23</v>
      </c>
      <c r="B80" s="97" t="s">
        <v>24</v>
      </c>
      <c r="C80" s="98">
        <f>'[1]Kmd. Város Gondn.kötelező'!$C8</f>
        <v>0</v>
      </c>
      <c r="D80" s="98">
        <v>0</v>
      </c>
      <c r="E80" s="98">
        <v>0</v>
      </c>
      <c r="F80" s="98">
        <f t="shared" si="5"/>
        <v>0</v>
      </c>
    </row>
    <row r="81" spans="1:6" s="84" customFormat="1" ht="60" customHeight="1">
      <c r="A81" s="99" t="s">
        <v>8</v>
      </c>
      <c r="B81" s="206" t="s">
        <v>9</v>
      </c>
      <c r="C81" s="98">
        <f>'[1]Kmd. Város Gondn.kötelező'!$C9</f>
        <v>0</v>
      </c>
      <c r="D81" s="98">
        <v>0</v>
      </c>
      <c r="E81" s="98">
        <v>0</v>
      </c>
      <c r="F81" s="98">
        <f t="shared" si="5"/>
        <v>0</v>
      </c>
    </row>
    <row r="82" spans="1:6" s="84" customFormat="1" ht="60" customHeight="1">
      <c r="A82" s="99" t="s">
        <v>297</v>
      </c>
      <c r="B82" s="206" t="s">
        <v>298</v>
      </c>
      <c r="C82" s="98">
        <f>'[1]Kmd. Város Gondn.kötelező'!$C10</f>
        <v>0</v>
      </c>
      <c r="D82" s="98">
        <v>0</v>
      </c>
      <c r="E82" s="98">
        <v>0</v>
      </c>
      <c r="F82" s="98">
        <f t="shared" ref="F82" si="6">SUM(C82:E82)</f>
        <v>0</v>
      </c>
    </row>
    <row r="83" spans="1:6" s="84" customFormat="1" ht="60" customHeight="1">
      <c r="A83" s="102" t="s">
        <v>25</v>
      </c>
      <c r="B83" s="97" t="s">
        <v>11</v>
      </c>
      <c r="C83" s="98">
        <f>'[1]Kmd. Város Gondn.kötelező'!$C11</f>
        <v>0</v>
      </c>
      <c r="D83" s="98">
        <v>0</v>
      </c>
      <c r="E83" s="98">
        <v>0</v>
      </c>
      <c r="F83" s="98">
        <f t="shared" si="5"/>
        <v>0</v>
      </c>
    </row>
    <row r="84" spans="1:6" s="84" customFormat="1" ht="60" customHeight="1">
      <c r="A84" s="99" t="s">
        <v>116</v>
      </c>
      <c r="B84" s="97" t="s">
        <v>26</v>
      </c>
      <c r="C84" s="98">
        <f>'[1]Kmd. Város Gondn.kötelező'!$C12</f>
        <v>0</v>
      </c>
      <c r="D84" s="98">
        <v>0</v>
      </c>
      <c r="E84" s="98">
        <v>0</v>
      </c>
      <c r="F84" s="98">
        <f t="shared" si="5"/>
        <v>0</v>
      </c>
    </row>
    <row r="85" spans="1:6" s="84" customFormat="1" ht="60" customHeight="1">
      <c r="A85" s="103" t="s">
        <v>27</v>
      </c>
      <c r="B85" s="101" t="s">
        <v>10</v>
      </c>
      <c r="C85" s="100">
        <f>'[1]Kmd. Város Gondn.kötelező'!$C13</f>
        <v>0</v>
      </c>
      <c r="D85" s="100">
        <v>0</v>
      </c>
      <c r="E85" s="100">
        <v>0</v>
      </c>
      <c r="F85" s="100">
        <f t="shared" si="5"/>
        <v>0</v>
      </c>
    </row>
    <row r="86" spans="1:6" s="84" customFormat="1" ht="60" customHeight="1">
      <c r="A86" s="103" t="s">
        <v>118</v>
      </c>
      <c r="B86" s="101"/>
      <c r="C86" s="98">
        <f>'[1]Kmd. Város Gondn.kötelező'!$C14</f>
        <v>417683523</v>
      </c>
      <c r="D86" s="98">
        <v>0</v>
      </c>
      <c r="E86" s="98">
        <v>0</v>
      </c>
      <c r="F86" s="98">
        <f t="shared" si="5"/>
        <v>417683523</v>
      </c>
    </row>
    <row r="87" spans="1:6" s="84" customFormat="1" ht="60" customHeight="1">
      <c r="A87" s="99" t="s">
        <v>28</v>
      </c>
      <c r="B87" s="97" t="s">
        <v>12</v>
      </c>
      <c r="C87" s="98">
        <f>'[1]Kmd. Város Gondn.kötelező'!$C15</f>
        <v>0</v>
      </c>
      <c r="D87" s="98">
        <v>0</v>
      </c>
      <c r="E87" s="98">
        <v>0</v>
      </c>
      <c r="F87" s="98">
        <f t="shared" si="5"/>
        <v>0</v>
      </c>
    </row>
    <row r="88" spans="1:6" s="84" customFormat="1" ht="60" customHeight="1">
      <c r="A88" s="99" t="s">
        <v>269</v>
      </c>
      <c r="B88" s="97" t="s">
        <v>270</v>
      </c>
      <c r="C88" s="98">
        <f>'[1]Kmd. Város Gondn.kötelező'!$C16</f>
        <v>0</v>
      </c>
      <c r="D88" s="98">
        <v>0</v>
      </c>
      <c r="E88" s="98">
        <v>0</v>
      </c>
      <c r="F88" s="98">
        <f t="shared" si="5"/>
        <v>0</v>
      </c>
    </row>
    <row r="89" spans="1:6" s="84" customFormat="1" ht="60" customHeight="1">
      <c r="A89" s="99" t="s">
        <v>237</v>
      </c>
      <c r="B89" s="97" t="s">
        <v>236</v>
      </c>
      <c r="C89" s="98">
        <f>'[1]Kmd. Város Gondn.kötelező'!$C17</f>
        <v>0</v>
      </c>
      <c r="D89" s="98">
        <v>0</v>
      </c>
      <c r="E89" s="98">
        <v>0</v>
      </c>
      <c r="F89" s="98">
        <f t="shared" si="5"/>
        <v>0</v>
      </c>
    </row>
    <row r="90" spans="1:6" s="84" customFormat="1" ht="60" customHeight="1">
      <c r="A90" s="102" t="s">
        <v>29</v>
      </c>
      <c r="B90" s="97" t="s">
        <v>30</v>
      </c>
      <c r="C90" s="98">
        <f>'[1]Kmd. Város Gondn.kötelező'!$C18</f>
        <v>5800000</v>
      </c>
      <c r="D90" s="98">
        <v>0</v>
      </c>
      <c r="E90" s="98">
        <v>0</v>
      </c>
      <c r="F90" s="98">
        <f t="shared" si="5"/>
        <v>5800000</v>
      </c>
    </row>
    <row r="91" spans="1:6" s="84" customFormat="1" ht="60" customHeight="1">
      <c r="A91" s="99" t="s">
        <v>31</v>
      </c>
      <c r="B91" s="206" t="s">
        <v>13</v>
      </c>
      <c r="C91" s="98">
        <f>'[1]Kmd. Város Gondn.kötelező'!$C19</f>
        <v>1566000</v>
      </c>
      <c r="D91" s="98">
        <v>0</v>
      </c>
      <c r="E91" s="98">
        <v>0</v>
      </c>
      <c r="F91" s="98">
        <f t="shared" si="5"/>
        <v>1566000</v>
      </c>
    </row>
    <row r="92" spans="1:6" s="84" customFormat="1" ht="60" customHeight="1">
      <c r="A92" s="103" t="s">
        <v>32</v>
      </c>
      <c r="B92" s="104" t="s">
        <v>14</v>
      </c>
      <c r="C92" s="100">
        <f>'[1]Kmd. Város Gondn.kötelező'!$C20</f>
        <v>7366000</v>
      </c>
      <c r="D92" s="100">
        <v>0</v>
      </c>
      <c r="E92" s="100">
        <v>0</v>
      </c>
      <c r="F92" s="100">
        <f t="shared" si="5"/>
        <v>7366000</v>
      </c>
    </row>
    <row r="93" spans="1:6" s="84" customFormat="1" ht="60" customHeight="1">
      <c r="A93" s="102" t="s">
        <v>33</v>
      </c>
      <c r="B93" s="97" t="s">
        <v>34</v>
      </c>
      <c r="C93" s="98">
        <f>'[1]Kmd. Város Gondn.kötelező'!$C21</f>
        <v>0</v>
      </c>
      <c r="D93" s="98">
        <v>0</v>
      </c>
      <c r="E93" s="98">
        <v>0</v>
      </c>
      <c r="F93" s="98">
        <f t="shared" si="5"/>
        <v>0</v>
      </c>
    </row>
    <row r="94" spans="1:6" s="84" customFormat="1" ht="60" customHeight="1">
      <c r="A94" s="102" t="s">
        <v>256</v>
      </c>
      <c r="B94" s="97" t="s">
        <v>255</v>
      </c>
      <c r="C94" s="98">
        <f>'[1]Kmd. Város Gondn.kötelező'!$C22</f>
        <v>0</v>
      </c>
      <c r="D94" s="98">
        <v>0</v>
      </c>
      <c r="E94" s="98">
        <v>0</v>
      </c>
      <c r="F94" s="98">
        <f t="shared" si="5"/>
        <v>0</v>
      </c>
    </row>
    <row r="95" spans="1:6" s="84" customFormat="1" ht="60" customHeight="1">
      <c r="A95" s="102" t="s">
        <v>35</v>
      </c>
      <c r="B95" s="97" t="s">
        <v>16</v>
      </c>
      <c r="C95" s="98">
        <f>'[1]Kmd. Város Gondn.kötelező'!$C23</f>
        <v>0</v>
      </c>
      <c r="D95" s="98">
        <v>0</v>
      </c>
      <c r="E95" s="98">
        <v>0</v>
      </c>
      <c r="F95" s="98">
        <f t="shared" si="5"/>
        <v>0</v>
      </c>
    </row>
    <row r="96" spans="1:6" s="84" customFormat="1" ht="60" customHeight="1">
      <c r="A96" s="103" t="s">
        <v>36</v>
      </c>
      <c r="B96" s="101" t="s">
        <v>15</v>
      </c>
      <c r="C96" s="100">
        <f>'[1]Kmd. Város Gondn.kötelező'!$C24</f>
        <v>0</v>
      </c>
      <c r="D96" s="100">
        <v>0</v>
      </c>
      <c r="E96" s="100">
        <v>0</v>
      </c>
      <c r="F96" s="100">
        <f t="shared" si="5"/>
        <v>0</v>
      </c>
    </row>
    <row r="97" spans="1:6" s="84" customFormat="1" ht="60" customHeight="1">
      <c r="A97" s="102" t="s">
        <v>239</v>
      </c>
      <c r="B97" s="97" t="s">
        <v>238</v>
      </c>
      <c r="C97" s="98">
        <f>'[1]Kmd. Város Gondn.kötelező'!$C25</f>
        <v>0</v>
      </c>
      <c r="D97" s="98">
        <v>0</v>
      </c>
      <c r="E97" s="98">
        <v>0</v>
      </c>
      <c r="F97" s="98">
        <f t="shared" si="5"/>
        <v>0</v>
      </c>
    </row>
    <row r="98" spans="1:6" s="84" customFormat="1" ht="60" customHeight="1">
      <c r="A98" s="102" t="s">
        <v>273</v>
      </c>
      <c r="B98" s="97" t="s">
        <v>37</v>
      </c>
      <c r="C98" s="98">
        <f>'[1]Kmd. Város Gondn.kötelező'!$C26</f>
        <v>5800000</v>
      </c>
      <c r="D98" s="98">
        <v>0</v>
      </c>
      <c r="E98" s="98">
        <v>0</v>
      </c>
      <c r="F98" s="98">
        <f t="shared" si="5"/>
        <v>5800000</v>
      </c>
    </row>
    <row r="99" spans="1:6" s="84" customFormat="1" ht="60" customHeight="1">
      <c r="A99" s="102" t="s">
        <v>119</v>
      </c>
      <c r="B99" s="97"/>
      <c r="C99" s="98">
        <f>'[1]Kmd. Város Gondn.kötelező'!$C27</f>
        <v>0</v>
      </c>
      <c r="D99" s="98">
        <v>0</v>
      </c>
      <c r="E99" s="98">
        <v>0</v>
      </c>
      <c r="F99" s="98">
        <f t="shared" si="5"/>
        <v>0</v>
      </c>
    </row>
    <row r="100" spans="1:6" s="84" customFormat="1" ht="60" customHeight="1">
      <c r="A100" s="103" t="s">
        <v>38</v>
      </c>
      <c r="B100" s="101" t="s">
        <v>17</v>
      </c>
      <c r="C100" s="100">
        <f>'[1]Kmd. Város Gondn.kötelező'!$C28</f>
        <v>5800000</v>
      </c>
      <c r="D100" s="100">
        <v>0</v>
      </c>
      <c r="E100" s="100">
        <v>0</v>
      </c>
      <c r="F100" s="100">
        <f t="shared" si="5"/>
        <v>5800000</v>
      </c>
    </row>
    <row r="101" spans="1:6" s="84" customFormat="1" ht="60" customHeight="1">
      <c r="A101" s="103" t="s">
        <v>120</v>
      </c>
      <c r="B101" s="101"/>
      <c r="C101" s="98">
        <f>'[1]Kmd. Város Gondn.kötelező'!$C29</f>
        <v>13166000</v>
      </c>
      <c r="D101" s="98">
        <v>0</v>
      </c>
      <c r="E101" s="98">
        <v>0</v>
      </c>
      <c r="F101" s="98">
        <f t="shared" si="5"/>
        <v>13166000</v>
      </c>
    </row>
    <row r="102" spans="1:6" s="84" customFormat="1" ht="60" customHeight="1">
      <c r="A102" s="102" t="s">
        <v>39</v>
      </c>
      <c r="B102" s="88" t="s">
        <v>18</v>
      </c>
      <c r="C102" s="98">
        <f>'[1]Kmd. Város Gondn.kötelező'!$C30</f>
        <v>430849523</v>
      </c>
      <c r="D102" s="98">
        <v>0</v>
      </c>
      <c r="E102" s="98">
        <v>0</v>
      </c>
      <c r="F102" s="98">
        <f t="shared" si="5"/>
        <v>430849523</v>
      </c>
    </row>
    <row r="103" spans="1:6" s="84" customFormat="1" ht="60" customHeight="1">
      <c r="A103" s="105" t="s">
        <v>240</v>
      </c>
      <c r="B103" s="106" t="s">
        <v>241</v>
      </c>
      <c r="C103" s="100">
        <f>'[1]Kmd. Város Gondn.kötelező'!$C31</f>
        <v>0</v>
      </c>
      <c r="D103" s="100">
        <v>0</v>
      </c>
      <c r="E103" s="100">
        <v>0</v>
      </c>
      <c r="F103" s="100">
        <f t="shared" si="5"/>
        <v>0</v>
      </c>
    </row>
    <row r="104" spans="1:6" s="84" customFormat="1" ht="60" customHeight="1">
      <c r="A104" s="105" t="s">
        <v>246</v>
      </c>
      <c r="B104" s="106" t="s">
        <v>247</v>
      </c>
      <c r="C104" s="98">
        <f>'[1]Kmd. Város Gondn.kötelező'!$C32</f>
        <v>430849523</v>
      </c>
      <c r="D104" s="98">
        <v>0</v>
      </c>
      <c r="E104" s="98">
        <v>0</v>
      </c>
      <c r="F104" s="98">
        <f t="shared" si="5"/>
        <v>430849523</v>
      </c>
    </row>
    <row r="105" spans="1:6" s="84" customFormat="1" ht="60" customHeight="1">
      <c r="A105" s="102" t="s">
        <v>196</v>
      </c>
      <c r="B105" s="99"/>
      <c r="C105" s="287">
        <v>33</v>
      </c>
      <c r="D105" s="287"/>
      <c r="E105" s="287"/>
      <c r="F105" s="287"/>
    </row>
    <row r="106" spans="1:6" ht="39.950000000000003" customHeight="1">
      <c r="A106" s="300" t="s">
        <v>0</v>
      </c>
      <c r="B106" s="271" t="s">
        <v>296</v>
      </c>
      <c r="C106" s="296" t="s">
        <v>231</v>
      </c>
      <c r="D106" s="297"/>
      <c r="E106" s="297"/>
      <c r="F106" s="297"/>
    </row>
    <row r="107" spans="1:6" ht="39.950000000000003" customHeight="1">
      <c r="A107" s="300"/>
      <c r="B107" s="272"/>
      <c r="C107" s="298"/>
      <c r="D107" s="299"/>
      <c r="E107" s="299"/>
      <c r="F107" s="299"/>
    </row>
    <row r="108" spans="1:6" ht="91.5">
      <c r="A108" s="300"/>
      <c r="B108" s="273"/>
      <c r="C108" s="88" t="s">
        <v>294</v>
      </c>
      <c r="D108" s="88" t="s">
        <v>295</v>
      </c>
      <c r="E108" s="88" t="s">
        <v>293</v>
      </c>
      <c r="F108" s="88" t="s">
        <v>249</v>
      </c>
    </row>
    <row r="109" spans="1:6" ht="60" customHeight="1">
      <c r="A109" s="99" t="s">
        <v>376</v>
      </c>
      <c r="B109" s="97" t="s">
        <v>377</v>
      </c>
      <c r="C109" s="98">
        <f>'[1]Faludi F Könyvtár kötelező '!$C2</f>
        <v>36164220</v>
      </c>
      <c r="D109" s="98">
        <v>0</v>
      </c>
      <c r="E109" s="98">
        <v>0</v>
      </c>
      <c r="F109" s="98">
        <f>SUM(C109:E109)</f>
        <v>36164220</v>
      </c>
    </row>
    <row r="110" spans="1:6" ht="60" customHeight="1">
      <c r="A110" s="99" t="s">
        <v>378</v>
      </c>
      <c r="B110" s="97" t="s">
        <v>379</v>
      </c>
      <c r="C110" s="98">
        <f>'[1]Faludi F Könyvtár kötelező '!$C3</f>
        <v>504000</v>
      </c>
      <c r="D110" s="98">
        <v>0</v>
      </c>
      <c r="E110" s="98">
        <v>0</v>
      </c>
      <c r="F110" s="98">
        <f t="shared" ref="F110:F139" si="7">SUM(C110:E110)</f>
        <v>504000</v>
      </c>
    </row>
    <row r="111" spans="1:6" s="83" customFormat="1" ht="60" customHeight="1">
      <c r="A111" s="103" t="s">
        <v>19</v>
      </c>
      <c r="B111" s="101" t="s">
        <v>4</v>
      </c>
      <c r="C111" s="100">
        <f>'[1]Faludi F Könyvtár kötelező '!$C4</f>
        <v>36668220</v>
      </c>
      <c r="D111" s="100">
        <v>0</v>
      </c>
      <c r="E111" s="100">
        <v>0</v>
      </c>
      <c r="F111" s="100">
        <f t="shared" si="7"/>
        <v>36668220</v>
      </c>
    </row>
    <row r="112" spans="1:6" s="83" customFormat="1" ht="60" customHeight="1">
      <c r="A112" s="103" t="s">
        <v>20</v>
      </c>
      <c r="B112" s="101" t="s">
        <v>5</v>
      </c>
      <c r="C112" s="100">
        <f>'[1]Faludi F Könyvtár kötelező '!$C5</f>
        <v>7091803</v>
      </c>
      <c r="D112" s="100">
        <v>0</v>
      </c>
      <c r="E112" s="100">
        <v>0</v>
      </c>
      <c r="F112" s="100">
        <f t="shared" si="7"/>
        <v>7091803</v>
      </c>
    </row>
    <row r="113" spans="1:6" s="83" customFormat="1" ht="60" customHeight="1">
      <c r="A113" s="103" t="s">
        <v>21</v>
      </c>
      <c r="B113" s="101" t="s">
        <v>6</v>
      </c>
      <c r="C113" s="100">
        <f>'[1]Faludi F Könyvtár kötelező '!$C6</f>
        <v>11730000</v>
      </c>
      <c r="D113" s="100">
        <v>0</v>
      </c>
      <c r="E113" s="100">
        <v>0</v>
      </c>
      <c r="F113" s="100">
        <f t="shared" si="7"/>
        <v>11730000</v>
      </c>
    </row>
    <row r="114" spans="1:6" s="83" customFormat="1" ht="60" customHeight="1">
      <c r="A114" s="103" t="s">
        <v>22</v>
      </c>
      <c r="B114" s="104" t="s">
        <v>7</v>
      </c>
      <c r="C114" s="100">
        <f>'[1]Faludi F Könyvtár kötelező '!$C7</f>
        <v>0</v>
      </c>
      <c r="D114" s="100">
        <v>0</v>
      </c>
      <c r="E114" s="100">
        <v>0</v>
      </c>
      <c r="F114" s="100">
        <f t="shared" si="7"/>
        <v>0</v>
      </c>
    </row>
    <row r="115" spans="1:6" ht="60" customHeight="1">
      <c r="A115" s="99" t="s">
        <v>23</v>
      </c>
      <c r="B115" s="97" t="s">
        <v>24</v>
      </c>
      <c r="C115" s="98">
        <f>'[1]Faludi F Könyvtár kötelező '!$C8</f>
        <v>0</v>
      </c>
      <c r="D115" s="98">
        <v>0</v>
      </c>
      <c r="E115" s="98">
        <v>0</v>
      </c>
      <c r="F115" s="98">
        <f t="shared" si="7"/>
        <v>0</v>
      </c>
    </row>
    <row r="116" spans="1:6" ht="60" customHeight="1">
      <c r="A116" s="99" t="s">
        <v>8</v>
      </c>
      <c r="B116" s="206" t="s">
        <v>9</v>
      </c>
      <c r="C116" s="98">
        <f>'[1]Faludi F Könyvtár kötelező '!$C9</f>
        <v>0</v>
      </c>
      <c r="D116" s="98">
        <v>0</v>
      </c>
      <c r="E116" s="98">
        <v>0</v>
      </c>
      <c r="F116" s="98">
        <f t="shared" si="7"/>
        <v>0</v>
      </c>
    </row>
    <row r="117" spans="1:6" ht="60" customHeight="1">
      <c r="A117" s="99" t="s">
        <v>297</v>
      </c>
      <c r="B117" s="206" t="s">
        <v>298</v>
      </c>
      <c r="C117" s="98">
        <f>'[1]Faludi F Könyvtár kötelező '!$C10</f>
        <v>0</v>
      </c>
      <c r="D117" s="98">
        <v>0</v>
      </c>
      <c r="E117" s="98">
        <v>0</v>
      </c>
      <c r="F117" s="98">
        <f t="shared" ref="F117" si="8">SUM(C117:E117)</f>
        <v>0</v>
      </c>
    </row>
    <row r="118" spans="1:6" ht="60" customHeight="1">
      <c r="A118" s="102" t="s">
        <v>25</v>
      </c>
      <c r="B118" s="97" t="s">
        <v>11</v>
      </c>
      <c r="C118" s="98">
        <f>'[1]Faludi F Könyvtár kötelező '!$C11</f>
        <v>0</v>
      </c>
      <c r="D118" s="98">
        <v>0</v>
      </c>
      <c r="E118" s="98">
        <v>0</v>
      </c>
      <c r="F118" s="98">
        <f t="shared" si="7"/>
        <v>0</v>
      </c>
    </row>
    <row r="119" spans="1:6" ht="60" customHeight="1">
      <c r="A119" s="99" t="s">
        <v>116</v>
      </c>
      <c r="B119" s="97" t="s">
        <v>26</v>
      </c>
      <c r="C119" s="98">
        <f>'[1]Faludi F Könyvtár kötelező '!$C12</f>
        <v>0</v>
      </c>
      <c r="D119" s="98">
        <v>0</v>
      </c>
      <c r="E119" s="98">
        <v>0</v>
      </c>
      <c r="F119" s="98">
        <f t="shared" si="7"/>
        <v>0</v>
      </c>
    </row>
    <row r="120" spans="1:6" s="207" customFormat="1" ht="60" customHeight="1">
      <c r="A120" s="103" t="s">
        <v>27</v>
      </c>
      <c r="B120" s="101" t="s">
        <v>10</v>
      </c>
      <c r="C120" s="100">
        <f>'[1]Faludi F Könyvtár kötelező '!$C13</f>
        <v>0</v>
      </c>
      <c r="D120" s="100">
        <v>0</v>
      </c>
      <c r="E120" s="100">
        <v>0</v>
      </c>
      <c r="F120" s="100">
        <f t="shared" si="7"/>
        <v>0</v>
      </c>
    </row>
    <row r="121" spans="1:6" s="83" customFormat="1" ht="60" customHeight="1">
      <c r="A121" s="103" t="s">
        <v>118</v>
      </c>
      <c r="B121" s="101"/>
      <c r="C121" s="98">
        <f>'[1]Faludi F Könyvtár kötelező '!$C14</f>
        <v>55490023</v>
      </c>
      <c r="D121" s="98">
        <v>0</v>
      </c>
      <c r="E121" s="98">
        <v>0</v>
      </c>
      <c r="F121" s="98">
        <f t="shared" si="7"/>
        <v>55490023</v>
      </c>
    </row>
    <row r="122" spans="1:6" ht="60" customHeight="1">
      <c r="A122" s="99" t="s">
        <v>28</v>
      </c>
      <c r="B122" s="97" t="s">
        <v>12</v>
      </c>
      <c r="C122" s="98">
        <f>'[1]Faludi F Könyvtár kötelező '!$C15</f>
        <v>0</v>
      </c>
      <c r="D122" s="98">
        <v>0</v>
      </c>
      <c r="E122" s="98">
        <v>0</v>
      </c>
      <c r="F122" s="98">
        <f t="shared" si="7"/>
        <v>0</v>
      </c>
    </row>
    <row r="123" spans="1:6" ht="60" customHeight="1">
      <c r="A123" s="99" t="s">
        <v>269</v>
      </c>
      <c r="B123" s="97" t="s">
        <v>270</v>
      </c>
      <c r="C123" s="98">
        <f>'[1]Faludi F Könyvtár kötelező '!$C16</f>
        <v>0</v>
      </c>
      <c r="D123" s="98">
        <v>0</v>
      </c>
      <c r="E123" s="98">
        <v>0</v>
      </c>
      <c r="F123" s="98">
        <f t="shared" si="7"/>
        <v>0</v>
      </c>
    </row>
    <row r="124" spans="1:6" ht="60" customHeight="1">
      <c r="A124" s="99" t="s">
        <v>237</v>
      </c>
      <c r="B124" s="97" t="s">
        <v>236</v>
      </c>
      <c r="C124" s="98">
        <f>'[1]Faludi F Könyvtár kötelező '!$C17</f>
        <v>0</v>
      </c>
      <c r="D124" s="98">
        <v>0</v>
      </c>
      <c r="E124" s="98">
        <v>0</v>
      </c>
      <c r="F124" s="98">
        <f t="shared" si="7"/>
        <v>0</v>
      </c>
    </row>
    <row r="125" spans="1:6" ht="60" customHeight="1">
      <c r="A125" s="102" t="s">
        <v>29</v>
      </c>
      <c r="B125" s="97" t="s">
        <v>30</v>
      </c>
      <c r="C125" s="98">
        <f>'[1]Faludi F Könyvtár kötelező '!$C18</f>
        <v>250000</v>
      </c>
      <c r="D125" s="98">
        <v>0</v>
      </c>
      <c r="E125" s="98">
        <v>0</v>
      </c>
      <c r="F125" s="98">
        <f t="shared" si="7"/>
        <v>250000</v>
      </c>
    </row>
    <row r="126" spans="1:6" ht="60" customHeight="1">
      <c r="A126" s="99" t="s">
        <v>31</v>
      </c>
      <c r="B126" s="206" t="s">
        <v>13</v>
      </c>
      <c r="C126" s="98">
        <f>'[1]Faludi F Könyvtár kötelező '!$C19</f>
        <v>67500</v>
      </c>
      <c r="D126" s="98">
        <v>0</v>
      </c>
      <c r="E126" s="98">
        <v>0</v>
      </c>
      <c r="F126" s="98">
        <f t="shared" si="7"/>
        <v>67500</v>
      </c>
    </row>
    <row r="127" spans="1:6" s="83" customFormat="1" ht="60" customHeight="1">
      <c r="A127" s="103" t="s">
        <v>32</v>
      </c>
      <c r="B127" s="104" t="s">
        <v>14</v>
      </c>
      <c r="C127" s="100">
        <f>'[1]Faludi F Könyvtár kötelező '!$C20</f>
        <v>317500</v>
      </c>
      <c r="D127" s="100">
        <v>0</v>
      </c>
      <c r="E127" s="100">
        <v>0</v>
      </c>
      <c r="F127" s="100">
        <f t="shared" si="7"/>
        <v>317500</v>
      </c>
    </row>
    <row r="128" spans="1:6" ht="60" customHeight="1">
      <c r="A128" s="102" t="s">
        <v>33</v>
      </c>
      <c r="B128" s="97" t="s">
        <v>34</v>
      </c>
      <c r="C128" s="98">
        <f>'[1]Faludi F Könyvtár kötelező '!$C21</f>
        <v>0</v>
      </c>
      <c r="D128" s="98">
        <v>0</v>
      </c>
      <c r="E128" s="98">
        <v>0</v>
      </c>
      <c r="F128" s="98">
        <f t="shared" si="7"/>
        <v>0</v>
      </c>
    </row>
    <row r="129" spans="1:6" ht="60" customHeight="1">
      <c r="A129" s="102" t="s">
        <v>256</v>
      </c>
      <c r="B129" s="97" t="s">
        <v>255</v>
      </c>
      <c r="C129" s="98">
        <f>'[1]Faludi F Könyvtár kötelező '!$C22</f>
        <v>0</v>
      </c>
      <c r="D129" s="98">
        <v>0</v>
      </c>
      <c r="E129" s="98">
        <v>0</v>
      </c>
      <c r="F129" s="98">
        <f t="shared" si="7"/>
        <v>0</v>
      </c>
    </row>
    <row r="130" spans="1:6" ht="60" customHeight="1">
      <c r="A130" s="102" t="s">
        <v>35</v>
      </c>
      <c r="B130" s="97" t="s">
        <v>16</v>
      </c>
      <c r="C130" s="98">
        <f>'[1]Faludi F Könyvtár kötelező '!$C23</f>
        <v>0</v>
      </c>
      <c r="D130" s="98">
        <v>0</v>
      </c>
      <c r="E130" s="98">
        <v>0</v>
      </c>
      <c r="F130" s="98">
        <f t="shared" si="7"/>
        <v>0</v>
      </c>
    </row>
    <row r="131" spans="1:6" s="83" customFormat="1" ht="60" customHeight="1">
      <c r="A131" s="103" t="s">
        <v>36</v>
      </c>
      <c r="B131" s="101" t="s">
        <v>15</v>
      </c>
      <c r="C131" s="100">
        <f>'[1]Faludi F Könyvtár kötelező '!$C24</f>
        <v>0</v>
      </c>
      <c r="D131" s="100">
        <v>0</v>
      </c>
      <c r="E131" s="100">
        <v>0</v>
      </c>
      <c r="F131" s="100">
        <f t="shared" si="7"/>
        <v>0</v>
      </c>
    </row>
    <row r="132" spans="1:6" ht="60" customHeight="1">
      <c r="A132" s="102" t="s">
        <v>239</v>
      </c>
      <c r="B132" s="97" t="s">
        <v>238</v>
      </c>
      <c r="C132" s="98">
        <f>'[1]Faludi F Könyvtár kötelező '!$C25</f>
        <v>0</v>
      </c>
      <c r="D132" s="98">
        <v>0</v>
      </c>
      <c r="E132" s="98">
        <v>0</v>
      </c>
      <c r="F132" s="98">
        <f t="shared" si="7"/>
        <v>0</v>
      </c>
    </row>
    <row r="133" spans="1:6" ht="60" customHeight="1">
      <c r="A133" s="102" t="s">
        <v>273</v>
      </c>
      <c r="B133" s="97" t="s">
        <v>37</v>
      </c>
      <c r="C133" s="98">
        <f>'[1]Faludi F Könyvtár kötelező '!$C26</f>
        <v>0</v>
      </c>
      <c r="D133" s="98">
        <v>0</v>
      </c>
      <c r="E133" s="98">
        <v>0</v>
      </c>
      <c r="F133" s="98">
        <f t="shared" si="7"/>
        <v>0</v>
      </c>
    </row>
    <row r="134" spans="1:6" ht="60" customHeight="1">
      <c r="A134" s="102" t="s">
        <v>119</v>
      </c>
      <c r="B134" s="97"/>
      <c r="C134" s="98">
        <f>'[1]Faludi F Könyvtár kötelező '!$C27</f>
        <v>0</v>
      </c>
      <c r="D134" s="98">
        <v>0</v>
      </c>
      <c r="E134" s="98">
        <v>0</v>
      </c>
      <c r="F134" s="98">
        <f t="shared" si="7"/>
        <v>0</v>
      </c>
    </row>
    <row r="135" spans="1:6" s="83" customFormat="1" ht="60" customHeight="1">
      <c r="A135" s="103" t="s">
        <v>38</v>
      </c>
      <c r="B135" s="101" t="s">
        <v>17</v>
      </c>
      <c r="C135" s="100">
        <f>'[1]Faludi F Könyvtár kötelező '!$C28</f>
        <v>0</v>
      </c>
      <c r="D135" s="100">
        <v>0</v>
      </c>
      <c r="E135" s="100">
        <v>0</v>
      </c>
      <c r="F135" s="100">
        <f t="shared" si="7"/>
        <v>0</v>
      </c>
    </row>
    <row r="136" spans="1:6" s="83" customFormat="1" ht="60" customHeight="1">
      <c r="A136" s="103" t="s">
        <v>120</v>
      </c>
      <c r="B136" s="101"/>
      <c r="C136" s="98">
        <f>'[1]Faludi F Könyvtár kötelező '!$C29</f>
        <v>317500</v>
      </c>
      <c r="D136" s="98">
        <v>0</v>
      </c>
      <c r="E136" s="98">
        <v>0</v>
      </c>
      <c r="F136" s="98">
        <f t="shared" si="7"/>
        <v>317500</v>
      </c>
    </row>
    <row r="137" spans="1:6" s="83" customFormat="1" ht="60" customHeight="1">
      <c r="A137" s="102" t="s">
        <v>39</v>
      </c>
      <c r="B137" s="88" t="s">
        <v>18</v>
      </c>
      <c r="C137" s="98">
        <f>'[1]Faludi F Könyvtár kötelező '!$C30</f>
        <v>55807523</v>
      </c>
      <c r="D137" s="98">
        <v>0</v>
      </c>
      <c r="E137" s="98">
        <v>0</v>
      </c>
      <c r="F137" s="98">
        <f t="shared" si="7"/>
        <v>55807523</v>
      </c>
    </row>
    <row r="138" spans="1:6" s="83" customFormat="1" ht="60" customHeight="1">
      <c r="A138" s="105" t="s">
        <v>240</v>
      </c>
      <c r="B138" s="106" t="s">
        <v>241</v>
      </c>
      <c r="C138" s="100">
        <f>'[1]Faludi F Könyvtár kötelező '!$C31</f>
        <v>0</v>
      </c>
      <c r="D138" s="100">
        <v>0</v>
      </c>
      <c r="E138" s="100">
        <v>0</v>
      </c>
      <c r="F138" s="100">
        <f t="shared" si="7"/>
        <v>0</v>
      </c>
    </row>
    <row r="139" spans="1:6" s="83" customFormat="1" ht="60" customHeight="1">
      <c r="A139" s="105" t="s">
        <v>246</v>
      </c>
      <c r="B139" s="106" t="s">
        <v>247</v>
      </c>
      <c r="C139" s="98">
        <f>'[1]Faludi F Könyvtár kötelező '!$C32</f>
        <v>55807523</v>
      </c>
      <c r="D139" s="98">
        <v>0</v>
      </c>
      <c r="E139" s="98">
        <v>0</v>
      </c>
      <c r="F139" s="98">
        <f t="shared" si="7"/>
        <v>55807523</v>
      </c>
    </row>
    <row r="140" spans="1:6" s="84" customFormat="1" ht="60" customHeight="1">
      <c r="A140" s="102" t="s">
        <v>196</v>
      </c>
      <c r="B140" s="99"/>
      <c r="C140" s="293">
        <v>13</v>
      </c>
      <c r="D140" s="293"/>
      <c r="E140" s="293"/>
      <c r="F140" s="293"/>
    </row>
    <row r="141" spans="1:6" ht="39.950000000000003" customHeight="1">
      <c r="A141" s="300" t="s">
        <v>0</v>
      </c>
      <c r="B141" s="271" t="s">
        <v>296</v>
      </c>
      <c r="C141" s="283" t="s">
        <v>235</v>
      </c>
      <c r="D141" s="284"/>
      <c r="E141" s="284"/>
      <c r="F141" s="284"/>
    </row>
    <row r="142" spans="1:6" ht="39.950000000000003" customHeight="1">
      <c r="A142" s="300"/>
      <c r="B142" s="272"/>
      <c r="C142" s="285"/>
      <c r="D142" s="286"/>
      <c r="E142" s="286"/>
      <c r="F142" s="286"/>
    </row>
    <row r="143" spans="1:6" ht="91.5">
      <c r="A143" s="300"/>
      <c r="B143" s="273"/>
      <c r="C143" s="88" t="s">
        <v>294</v>
      </c>
      <c r="D143" s="88" t="s">
        <v>295</v>
      </c>
      <c r="E143" s="88" t="s">
        <v>293</v>
      </c>
      <c r="F143" s="88" t="s">
        <v>249</v>
      </c>
    </row>
    <row r="144" spans="1:6" ht="60" customHeight="1">
      <c r="A144" s="99" t="s">
        <v>376</v>
      </c>
      <c r="B144" s="97" t="s">
        <v>377</v>
      </c>
      <c r="C144" s="98">
        <f>'[1]Körmendi Kult. Közp.kötelezö'!$C2</f>
        <v>46344871</v>
      </c>
      <c r="D144" s="98">
        <v>0</v>
      </c>
      <c r="E144" s="98">
        <v>0</v>
      </c>
      <c r="F144" s="98">
        <f>SUM(C144:E144)</f>
        <v>46344871</v>
      </c>
    </row>
    <row r="145" spans="1:6" ht="60" customHeight="1">
      <c r="A145" s="99" t="s">
        <v>378</v>
      </c>
      <c r="B145" s="97" t="s">
        <v>379</v>
      </c>
      <c r="C145" s="98">
        <f>'[1]Körmendi Kult. Közp.kötelezö'!$C3</f>
        <v>2876619</v>
      </c>
      <c r="D145" s="98">
        <v>0</v>
      </c>
      <c r="E145" s="98">
        <v>0</v>
      </c>
      <c r="F145" s="98">
        <f t="shared" ref="F145:F174" si="9">SUM(C145:E145)</f>
        <v>2876619</v>
      </c>
    </row>
    <row r="146" spans="1:6" ht="60" customHeight="1">
      <c r="A146" s="103" t="s">
        <v>19</v>
      </c>
      <c r="B146" s="101" t="s">
        <v>4</v>
      </c>
      <c r="C146" s="100">
        <f>'[1]Körmendi Kult. Közp.kötelezö'!$C4</f>
        <v>49221490</v>
      </c>
      <c r="D146" s="100">
        <v>0</v>
      </c>
      <c r="E146" s="100">
        <v>0</v>
      </c>
      <c r="F146" s="100">
        <f t="shared" si="9"/>
        <v>49221490</v>
      </c>
    </row>
    <row r="147" spans="1:6" ht="60" customHeight="1">
      <c r="A147" s="103" t="s">
        <v>20</v>
      </c>
      <c r="B147" s="101" t="s">
        <v>5</v>
      </c>
      <c r="C147" s="100">
        <f>'[1]Körmendi Kult. Közp.kötelezö'!$C5</f>
        <v>9483980</v>
      </c>
      <c r="D147" s="100">
        <v>0</v>
      </c>
      <c r="E147" s="100">
        <v>0</v>
      </c>
      <c r="F147" s="100">
        <f t="shared" si="9"/>
        <v>9483980</v>
      </c>
    </row>
    <row r="148" spans="1:6" ht="60" customHeight="1">
      <c r="A148" s="103" t="s">
        <v>21</v>
      </c>
      <c r="B148" s="101" t="s">
        <v>6</v>
      </c>
      <c r="C148" s="100">
        <f>'[1]Körmendi Kult. Közp.kötelezö'!$C6</f>
        <v>86803000</v>
      </c>
      <c r="D148" s="100">
        <v>0</v>
      </c>
      <c r="E148" s="100">
        <v>0</v>
      </c>
      <c r="F148" s="100">
        <f t="shared" si="9"/>
        <v>86803000</v>
      </c>
    </row>
    <row r="149" spans="1:6" ht="60" customHeight="1">
      <c r="A149" s="103" t="s">
        <v>22</v>
      </c>
      <c r="B149" s="104" t="s">
        <v>7</v>
      </c>
      <c r="C149" s="100">
        <f>'[1]Körmendi Kult. Közp.kötelezö'!$C7</f>
        <v>0</v>
      </c>
      <c r="D149" s="100">
        <v>0</v>
      </c>
      <c r="E149" s="100">
        <v>0</v>
      </c>
      <c r="F149" s="100">
        <f t="shared" si="9"/>
        <v>0</v>
      </c>
    </row>
    <row r="150" spans="1:6" ht="60" customHeight="1">
      <c r="A150" s="99" t="s">
        <v>23</v>
      </c>
      <c r="B150" s="97" t="s">
        <v>24</v>
      </c>
      <c r="C150" s="98">
        <f>'[1]Körmendi Kult. Közp.kötelezö'!$C8</f>
        <v>0</v>
      </c>
      <c r="D150" s="98">
        <v>0</v>
      </c>
      <c r="E150" s="98">
        <v>0</v>
      </c>
      <c r="F150" s="98">
        <f t="shared" si="9"/>
        <v>0</v>
      </c>
    </row>
    <row r="151" spans="1:6" ht="60" customHeight="1">
      <c r="A151" s="99" t="s">
        <v>8</v>
      </c>
      <c r="B151" s="206" t="s">
        <v>9</v>
      </c>
      <c r="C151" s="98">
        <f>'[1]Körmendi Kult. Közp.kötelezö'!$C9</f>
        <v>0</v>
      </c>
      <c r="D151" s="98">
        <v>0</v>
      </c>
      <c r="E151" s="98">
        <v>0</v>
      </c>
      <c r="F151" s="98">
        <f t="shared" si="9"/>
        <v>0</v>
      </c>
    </row>
    <row r="152" spans="1:6" ht="60" customHeight="1">
      <c r="A152" s="99" t="s">
        <v>297</v>
      </c>
      <c r="B152" s="206" t="s">
        <v>298</v>
      </c>
      <c r="C152" s="98">
        <f>'[1]Körmendi Kult. Közp.kötelezö'!$C10</f>
        <v>0</v>
      </c>
      <c r="D152" s="98">
        <v>0</v>
      </c>
      <c r="E152" s="98">
        <v>0</v>
      </c>
      <c r="F152" s="98">
        <f t="shared" ref="F152" si="10">SUM(C152:E152)</f>
        <v>0</v>
      </c>
    </row>
    <row r="153" spans="1:6" ht="60" customHeight="1">
      <c r="A153" s="102" t="s">
        <v>25</v>
      </c>
      <c r="B153" s="97" t="s">
        <v>11</v>
      </c>
      <c r="C153" s="98">
        <f>'[1]Körmendi Kult. Közp.kötelezö'!$C11</f>
        <v>0</v>
      </c>
      <c r="D153" s="98">
        <v>0</v>
      </c>
      <c r="E153" s="98">
        <v>0</v>
      </c>
      <c r="F153" s="98">
        <f t="shared" si="9"/>
        <v>0</v>
      </c>
    </row>
    <row r="154" spans="1:6" ht="60" customHeight="1">
      <c r="A154" s="99" t="s">
        <v>116</v>
      </c>
      <c r="B154" s="97" t="s">
        <v>26</v>
      </c>
      <c r="C154" s="98">
        <f>'[1]Körmendi Kult. Közp.kötelezö'!$C12</f>
        <v>0</v>
      </c>
      <c r="D154" s="98">
        <v>0</v>
      </c>
      <c r="E154" s="98">
        <v>0</v>
      </c>
      <c r="F154" s="98">
        <f t="shared" si="9"/>
        <v>0</v>
      </c>
    </row>
    <row r="155" spans="1:6" ht="60" customHeight="1">
      <c r="A155" s="103" t="s">
        <v>27</v>
      </c>
      <c r="B155" s="101" t="s">
        <v>10</v>
      </c>
      <c r="C155" s="100">
        <f>'[1]Körmendi Kult. Közp.kötelezö'!$C13</f>
        <v>0</v>
      </c>
      <c r="D155" s="100">
        <v>0</v>
      </c>
      <c r="E155" s="100">
        <v>0</v>
      </c>
      <c r="F155" s="100">
        <f t="shared" si="9"/>
        <v>0</v>
      </c>
    </row>
    <row r="156" spans="1:6" ht="60" customHeight="1">
      <c r="A156" s="103" t="s">
        <v>118</v>
      </c>
      <c r="B156" s="101"/>
      <c r="C156" s="98">
        <f>'[1]Körmendi Kult. Közp.kötelezö'!$C14</f>
        <v>145508470</v>
      </c>
      <c r="D156" s="98">
        <v>0</v>
      </c>
      <c r="E156" s="98">
        <v>0</v>
      </c>
      <c r="F156" s="98">
        <f t="shared" si="9"/>
        <v>145508470</v>
      </c>
    </row>
    <row r="157" spans="1:6" ht="60" customHeight="1">
      <c r="A157" s="99" t="s">
        <v>28</v>
      </c>
      <c r="B157" s="97" t="s">
        <v>12</v>
      </c>
      <c r="C157" s="98">
        <f>'[1]Körmendi Kult. Közp.kötelezö'!$C15</f>
        <v>0</v>
      </c>
      <c r="D157" s="98">
        <v>0</v>
      </c>
      <c r="E157" s="98">
        <v>0</v>
      </c>
      <c r="F157" s="98">
        <f t="shared" si="9"/>
        <v>0</v>
      </c>
    </row>
    <row r="158" spans="1:6" ht="60" customHeight="1">
      <c r="A158" s="99" t="s">
        <v>269</v>
      </c>
      <c r="B158" s="97" t="s">
        <v>270</v>
      </c>
      <c r="C158" s="98">
        <f>'[1]Körmendi Kult. Közp.kötelezö'!$C16</f>
        <v>0</v>
      </c>
      <c r="D158" s="98">
        <v>0</v>
      </c>
      <c r="E158" s="98">
        <v>0</v>
      </c>
      <c r="F158" s="98">
        <f t="shared" si="9"/>
        <v>0</v>
      </c>
    </row>
    <row r="159" spans="1:6" ht="60" customHeight="1">
      <c r="A159" s="99" t="s">
        <v>237</v>
      </c>
      <c r="B159" s="97" t="s">
        <v>236</v>
      </c>
      <c r="C159" s="98">
        <f>'[1]Körmendi Kult. Közp.kötelezö'!$C17</f>
        <v>0</v>
      </c>
      <c r="D159" s="98">
        <v>0</v>
      </c>
      <c r="E159" s="98">
        <v>0</v>
      </c>
      <c r="F159" s="98">
        <f t="shared" si="9"/>
        <v>0</v>
      </c>
    </row>
    <row r="160" spans="1:6" ht="60" customHeight="1">
      <c r="A160" s="102" t="s">
        <v>29</v>
      </c>
      <c r="B160" s="97" t="s">
        <v>30</v>
      </c>
      <c r="C160" s="98">
        <f>'[1]Körmendi Kult. Közp.kötelezö'!$C18</f>
        <v>250000</v>
      </c>
      <c r="D160" s="98">
        <v>0</v>
      </c>
      <c r="E160" s="98">
        <v>0</v>
      </c>
      <c r="F160" s="98">
        <f t="shared" si="9"/>
        <v>250000</v>
      </c>
    </row>
    <row r="161" spans="1:6" ht="60" customHeight="1">
      <c r="A161" s="99" t="s">
        <v>31</v>
      </c>
      <c r="B161" s="206" t="s">
        <v>13</v>
      </c>
      <c r="C161" s="98">
        <f>'[1]Körmendi Kult. Közp.kötelezö'!$C19</f>
        <v>67500</v>
      </c>
      <c r="D161" s="98">
        <v>0</v>
      </c>
      <c r="E161" s="98">
        <v>0</v>
      </c>
      <c r="F161" s="98">
        <f t="shared" si="9"/>
        <v>67500</v>
      </c>
    </row>
    <row r="162" spans="1:6" ht="60" customHeight="1">
      <c r="A162" s="103" t="s">
        <v>32</v>
      </c>
      <c r="B162" s="104" t="s">
        <v>14</v>
      </c>
      <c r="C162" s="100">
        <f>'[1]Körmendi Kult. Közp.kötelezö'!$C20</f>
        <v>317500</v>
      </c>
      <c r="D162" s="100">
        <v>0</v>
      </c>
      <c r="E162" s="100">
        <v>0</v>
      </c>
      <c r="F162" s="100">
        <f t="shared" si="9"/>
        <v>317500</v>
      </c>
    </row>
    <row r="163" spans="1:6" ht="60" customHeight="1">
      <c r="A163" s="102" t="s">
        <v>33</v>
      </c>
      <c r="B163" s="97" t="s">
        <v>34</v>
      </c>
      <c r="C163" s="98">
        <f>'[1]Körmendi Kult. Közp.kötelezö'!$C21</f>
        <v>0</v>
      </c>
      <c r="D163" s="98">
        <v>0</v>
      </c>
      <c r="E163" s="98">
        <v>0</v>
      </c>
      <c r="F163" s="98">
        <f t="shared" si="9"/>
        <v>0</v>
      </c>
    </row>
    <row r="164" spans="1:6" ht="60" customHeight="1">
      <c r="A164" s="102" t="s">
        <v>256</v>
      </c>
      <c r="B164" s="97" t="s">
        <v>255</v>
      </c>
      <c r="C164" s="98">
        <f>'[1]Körmendi Kult. Közp.kötelezö'!$C22</f>
        <v>5411543</v>
      </c>
      <c r="D164" s="98">
        <v>0</v>
      </c>
      <c r="E164" s="98">
        <v>0</v>
      </c>
      <c r="F164" s="98">
        <f t="shared" si="9"/>
        <v>5411543</v>
      </c>
    </row>
    <row r="165" spans="1:6" ht="60" customHeight="1">
      <c r="A165" s="102" t="s">
        <v>35</v>
      </c>
      <c r="B165" s="97" t="s">
        <v>16</v>
      </c>
      <c r="C165" s="98">
        <f>'[1]Körmendi Kult. Közp.kötelezö'!$C23</f>
        <v>1461117</v>
      </c>
      <c r="D165" s="98">
        <v>0</v>
      </c>
      <c r="E165" s="98">
        <v>0</v>
      </c>
      <c r="F165" s="98">
        <f t="shared" si="9"/>
        <v>1461117</v>
      </c>
    </row>
    <row r="166" spans="1:6" ht="60" customHeight="1">
      <c r="A166" s="103" t="s">
        <v>36</v>
      </c>
      <c r="B166" s="101" t="s">
        <v>15</v>
      </c>
      <c r="C166" s="100">
        <f>'[1]Körmendi Kult. Közp.kötelezö'!$C24</f>
        <v>6872660</v>
      </c>
      <c r="D166" s="100">
        <v>0</v>
      </c>
      <c r="E166" s="100">
        <v>0</v>
      </c>
      <c r="F166" s="100">
        <f t="shared" si="9"/>
        <v>6872660</v>
      </c>
    </row>
    <row r="167" spans="1:6" ht="60" customHeight="1">
      <c r="A167" s="102" t="s">
        <v>239</v>
      </c>
      <c r="B167" s="97" t="s">
        <v>238</v>
      </c>
      <c r="C167" s="98">
        <f>'[1]Körmendi Kult. Közp.kötelezö'!$C25</f>
        <v>0</v>
      </c>
      <c r="D167" s="98">
        <v>0</v>
      </c>
      <c r="E167" s="98">
        <v>0</v>
      </c>
      <c r="F167" s="98">
        <f t="shared" si="9"/>
        <v>0</v>
      </c>
    </row>
    <row r="168" spans="1:6" ht="60" customHeight="1">
      <c r="A168" s="102" t="s">
        <v>273</v>
      </c>
      <c r="B168" s="97" t="s">
        <v>37</v>
      </c>
      <c r="C168" s="98">
        <f>'[1]Körmendi Kult. Közp.kötelezö'!$C26</f>
        <v>0</v>
      </c>
      <c r="D168" s="98">
        <v>0</v>
      </c>
      <c r="E168" s="98">
        <v>0</v>
      </c>
      <c r="F168" s="98">
        <f t="shared" si="9"/>
        <v>0</v>
      </c>
    </row>
    <row r="169" spans="1:6" ht="60" customHeight="1">
      <c r="A169" s="102" t="s">
        <v>119</v>
      </c>
      <c r="B169" s="97"/>
      <c r="C169" s="98">
        <f>'[1]Körmendi Kult. Közp.kötelezö'!$C27</f>
        <v>0</v>
      </c>
      <c r="D169" s="98">
        <v>0</v>
      </c>
      <c r="E169" s="98">
        <v>0</v>
      </c>
      <c r="F169" s="98">
        <f t="shared" si="9"/>
        <v>0</v>
      </c>
    </row>
    <row r="170" spans="1:6" ht="60" customHeight="1">
      <c r="A170" s="103" t="s">
        <v>38</v>
      </c>
      <c r="B170" s="101" t="s">
        <v>17</v>
      </c>
      <c r="C170" s="100">
        <f>'[1]Körmendi Kult. Közp.kötelezö'!$C28</f>
        <v>0</v>
      </c>
      <c r="D170" s="100">
        <v>0</v>
      </c>
      <c r="E170" s="100">
        <v>0</v>
      </c>
      <c r="F170" s="100">
        <f t="shared" si="9"/>
        <v>0</v>
      </c>
    </row>
    <row r="171" spans="1:6" ht="60" customHeight="1">
      <c r="A171" s="103" t="s">
        <v>120</v>
      </c>
      <c r="B171" s="101"/>
      <c r="C171" s="98">
        <f>'[1]Körmendi Kult. Közp.kötelezö'!$C29</f>
        <v>7190160</v>
      </c>
      <c r="D171" s="98">
        <v>0</v>
      </c>
      <c r="E171" s="98">
        <v>0</v>
      </c>
      <c r="F171" s="98">
        <f t="shared" si="9"/>
        <v>7190160</v>
      </c>
    </row>
    <row r="172" spans="1:6" ht="60" customHeight="1">
      <c r="A172" s="102" t="s">
        <v>39</v>
      </c>
      <c r="B172" s="88" t="s">
        <v>18</v>
      </c>
      <c r="C172" s="98">
        <f>'[1]Körmendi Kult. Közp.kötelezö'!$C30</f>
        <v>152698630</v>
      </c>
      <c r="D172" s="98">
        <v>0</v>
      </c>
      <c r="E172" s="98">
        <v>0</v>
      </c>
      <c r="F172" s="98">
        <f t="shared" si="9"/>
        <v>152698630</v>
      </c>
    </row>
    <row r="173" spans="1:6" ht="60" customHeight="1">
      <c r="A173" s="105" t="s">
        <v>240</v>
      </c>
      <c r="B173" s="106" t="s">
        <v>241</v>
      </c>
      <c r="C173" s="100">
        <f>'[1]Körmendi Kult. Közp.kötelezö'!$C31</f>
        <v>0</v>
      </c>
      <c r="D173" s="100">
        <v>0</v>
      </c>
      <c r="E173" s="100">
        <v>0</v>
      </c>
      <c r="F173" s="100">
        <f t="shared" si="9"/>
        <v>0</v>
      </c>
    </row>
    <row r="174" spans="1:6" ht="60" customHeight="1">
      <c r="A174" s="105" t="s">
        <v>246</v>
      </c>
      <c r="B174" s="106" t="s">
        <v>247</v>
      </c>
      <c r="C174" s="98">
        <f>'[1]Körmendi Kult. Közp.kötelezö'!$C32</f>
        <v>152698630</v>
      </c>
      <c r="D174" s="98">
        <v>0</v>
      </c>
      <c r="E174" s="98">
        <v>0</v>
      </c>
      <c r="F174" s="98">
        <f t="shared" si="9"/>
        <v>152698630</v>
      </c>
    </row>
    <row r="175" spans="1:6" ht="60" customHeight="1">
      <c r="A175" s="102" t="s">
        <v>196</v>
      </c>
      <c r="B175" s="99"/>
      <c r="C175" s="292">
        <v>14</v>
      </c>
      <c r="D175" s="292"/>
      <c r="E175" s="292"/>
      <c r="F175" s="292"/>
    </row>
    <row r="176" spans="1:6" ht="39.950000000000003" customHeight="1">
      <c r="A176" s="300" t="s">
        <v>0</v>
      </c>
      <c r="B176" s="271" t="s">
        <v>296</v>
      </c>
      <c r="C176" s="296" t="s">
        <v>41</v>
      </c>
      <c r="D176" s="297"/>
      <c r="E176" s="297"/>
      <c r="F176" s="297"/>
    </row>
    <row r="177" spans="1:6" ht="39.950000000000003" customHeight="1">
      <c r="A177" s="300"/>
      <c r="B177" s="272"/>
      <c r="C177" s="298"/>
      <c r="D177" s="299"/>
      <c r="E177" s="299"/>
      <c r="F177" s="299"/>
    </row>
    <row r="178" spans="1:6" ht="91.5">
      <c r="A178" s="300"/>
      <c r="B178" s="273"/>
      <c r="C178" s="88" t="s">
        <v>294</v>
      </c>
      <c r="D178" s="88" t="s">
        <v>295</v>
      </c>
      <c r="E178" s="88" t="s">
        <v>293</v>
      </c>
      <c r="F178" s="88" t="s">
        <v>249</v>
      </c>
    </row>
    <row r="179" spans="1:6" ht="60" customHeight="1">
      <c r="A179" s="99" t="s">
        <v>376</v>
      </c>
      <c r="B179" s="97" t="s">
        <v>377</v>
      </c>
      <c r="C179" s="98">
        <v>0</v>
      </c>
      <c r="D179" s="98">
        <f>'[1]Múzeum önként vállalt'!$C2</f>
        <v>24805670</v>
      </c>
      <c r="E179" s="98">
        <v>0</v>
      </c>
      <c r="F179" s="98">
        <f>SUM(C179:E179)</f>
        <v>24805670</v>
      </c>
    </row>
    <row r="180" spans="1:6" ht="60" customHeight="1">
      <c r="A180" s="99" t="s">
        <v>378</v>
      </c>
      <c r="B180" s="97" t="s">
        <v>379</v>
      </c>
      <c r="C180" s="98">
        <v>0</v>
      </c>
      <c r="D180" s="98">
        <f>'[1]Múzeum önként vállalt'!$C3</f>
        <v>400000</v>
      </c>
      <c r="E180" s="98">
        <v>0</v>
      </c>
      <c r="F180" s="98">
        <f t="shared" ref="F180:F209" si="11">SUM(C180:E180)</f>
        <v>400000</v>
      </c>
    </row>
    <row r="181" spans="1:6" ht="60" customHeight="1">
      <c r="A181" s="103" t="s">
        <v>19</v>
      </c>
      <c r="B181" s="101" t="s">
        <v>4</v>
      </c>
      <c r="C181" s="100">
        <v>0</v>
      </c>
      <c r="D181" s="100">
        <f>'[1]Múzeum önként vállalt'!$C4</f>
        <v>25205670</v>
      </c>
      <c r="E181" s="100">
        <v>0</v>
      </c>
      <c r="F181" s="100">
        <f t="shared" si="11"/>
        <v>25205670</v>
      </c>
    </row>
    <row r="182" spans="1:6" ht="60" customHeight="1">
      <c r="A182" s="103" t="s">
        <v>20</v>
      </c>
      <c r="B182" s="101" t="s">
        <v>5</v>
      </c>
      <c r="C182" s="100">
        <v>0</v>
      </c>
      <c r="D182" s="100">
        <f>'[1]Múzeum önként vállalt'!$C5</f>
        <v>4795630</v>
      </c>
      <c r="E182" s="100">
        <v>0</v>
      </c>
      <c r="F182" s="100">
        <f t="shared" si="11"/>
        <v>4795630</v>
      </c>
    </row>
    <row r="183" spans="1:6" ht="60" customHeight="1">
      <c r="A183" s="103" t="s">
        <v>21</v>
      </c>
      <c r="B183" s="101" t="s">
        <v>6</v>
      </c>
      <c r="C183" s="100">
        <v>0</v>
      </c>
      <c r="D183" s="100">
        <f>'[1]Múzeum önként vállalt'!$C6</f>
        <v>9000000</v>
      </c>
      <c r="E183" s="100">
        <v>0</v>
      </c>
      <c r="F183" s="100">
        <f t="shared" si="11"/>
        <v>9000000</v>
      </c>
    </row>
    <row r="184" spans="1:6" ht="60" customHeight="1">
      <c r="A184" s="103" t="s">
        <v>22</v>
      </c>
      <c r="B184" s="104" t="s">
        <v>7</v>
      </c>
      <c r="C184" s="100">
        <v>0</v>
      </c>
      <c r="D184" s="100">
        <f>'[1]Múzeum önként vállalt'!$C7</f>
        <v>0</v>
      </c>
      <c r="E184" s="100">
        <v>0</v>
      </c>
      <c r="F184" s="100">
        <f t="shared" si="11"/>
        <v>0</v>
      </c>
    </row>
    <row r="185" spans="1:6" ht="60" customHeight="1">
      <c r="A185" s="99" t="s">
        <v>23</v>
      </c>
      <c r="B185" s="97" t="s">
        <v>24</v>
      </c>
      <c r="C185" s="98">
        <v>0</v>
      </c>
      <c r="D185" s="98">
        <f>'[1]Múzeum önként vállalt'!$C8</f>
        <v>0</v>
      </c>
      <c r="E185" s="98">
        <v>0</v>
      </c>
      <c r="F185" s="98">
        <f t="shared" si="11"/>
        <v>0</v>
      </c>
    </row>
    <row r="186" spans="1:6" ht="60" customHeight="1">
      <c r="A186" s="99" t="s">
        <v>8</v>
      </c>
      <c r="B186" s="206" t="s">
        <v>9</v>
      </c>
      <c r="C186" s="98">
        <v>0</v>
      </c>
      <c r="D186" s="98">
        <f>'[1]Múzeum önként vállalt'!$C9</f>
        <v>0</v>
      </c>
      <c r="E186" s="98">
        <v>0</v>
      </c>
      <c r="F186" s="98">
        <f t="shared" si="11"/>
        <v>0</v>
      </c>
    </row>
    <row r="187" spans="1:6" ht="60" customHeight="1">
      <c r="A187" s="99" t="s">
        <v>297</v>
      </c>
      <c r="B187" s="206" t="s">
        <v>298</v>
      </c>
      <c r="C187" s="98">
        <v>0</v>
      </c>
      <c r="D187" s="98">
        <f>'[1]Múzeum önként vállalt'!$C10</f>
        <v>0</v>
      </c>
      <c r="E187" s="98">
        <v>0</v>
      </c>
      <c r="F187" s="98">
        <f t="shared" ref="F187" si="12">SUM(C187:E187)</f>
        <v>0</v>
      </c>
    </row>
    <row r="188" spans="1:6" ht="60" customHeight="1">
      <c r="A188" s="102" t="s">
        <v>25</v>
      </c>
      <c r="B188" s="97" t="s">
        <v>11</v>
      </c>
      <c r="C188" s="98">
        <v>0</v>
      </c>
      <c r="D188" s="98">
        <f>'[1]Múzeum önként vállalt'!$C11</f>
        <v>0</v>
      </c>
      <c r="E188" s="98">
        <v>0</v>
      </c>
      <c r="F188" s="98">
        <f t="shared" si="11"/>
        <v>0</v>
      </c>
    </row>
    <row r="189" spans="1:6" ht="60" customHeight="1">
      <c r="A189" s="99" t="s">
        <v>116</v>
      </c>
      <c r="B189" s="97" t="s">
        <v>26</v>
      </c>
      <c r="C189" s="98">
        <v>0</v>
      </c>
      <c r="D189" s="98">
        <f>'[1]Múzeum önként vállalt'!$C12</f>
        <v>0</v>
      </c>
      <c r="E189" s="98">
        <v>0</v>
      </c>
      <c r="F189" s="98">
        <f t="shared" si="11"/>
        <v>0</v>
      </c>
    </row>
    <row r="190" spans="1:6" ht="60" customHeight="1">
      <c r="A190" s="103" t="s">
        <v>27</v>
      </c>
      <c r="B190" s="101" t="s">
        <v>10</v>
      </c>
      <c r="C190" s="100">
        <v>0</v>
      </c>
      <c r="D190" s="100">
        <f>'[1]Múzeum önként vállalt'!$C13</f>
        <v>0</v>
      </c>
      <c r="E190" s="100">
        <v>0</v>
      </c>
      <c r="F190" s="100">
        <f t="shared" si="11"/>
        <v>0</v>
      </c>
    </row>
    <row r="191" spans="1:6" ht="60" customHeight="1">
      <c r="A191" s="103" t="s">
        <v>118</v>
      </c>
      <c r="B191" s="101"/>
      <c r="C191" s="100">
        <v>0</v>
      </c>
      <c r="D191" s="100">
        <f>'[1]Múzeum önként vállalt'!$C14</f>
        <v>39001300</v>
      </c>
      <c r="E191" s="100">
        <v>0</v>
      </c>
      <c r="F191" s="100">
        <f t="shared" si="11"/>
        <v>39001300</v>
      </c>
    </row>
    <row r="192" spans="1:6" ht="60" customHeight="1">
      <c r="A192" s="99" t="s">
        <v>28</v>
      </c>
      <c r="B192" s="97" t="s">
        <v>12</v>
      </c>
      <c r="C192" s="98">
        <v>0</v>
      </c>
      <c r="D192" s="98">
        <f>'[1]Múzeum önként vállalt'!$C15</f>
        <v>0</v>
      </c>
      <c r="E192" s="98">
        <v>0</v>
      </c>
      <c r="F192" s="98">
        <f t="shared" si="11"/>
        <v>0</v>
      </c>
    </row>
    <row r="193" spans="1:6" ht="60" customHeight="1">
      <c r="A193" s="99" t="s">
        <v>269</v>
      </c>
      <c r="B193" s="97" t="s">
        <v>270</v>
      </c>
      <c r="C193" s="98">
        <v>0</v>
      </c>
      <c r="D193" s="98">
        <f>'[1]Múzeum önként vállalt'!$C16</f>
        <v>0</v>
      </c>
      <c r="E193" s="98">
        <v>0</v>
      </c>
      <c r="F193" s="98">
        <f t="shared" si="11"/>
        <v>0</v>
      </c>
    </row>
    <row r="194" spans="1:6" ht="60" customHeight="1">
      <c r="A194" s="99" t="s">
        <v>237</v>
      </c>
      <c r="B194" s="97" t="s">
        <v>236</v>
      </c>
      <c r="C194" s="98">
        <v>0</v>
      </c>
      <c r="D194" s="98">
        <f>'[1]Múzeum önként vállalt'!$C17</f>
        <v>0</v>
      </c>
      <c r="E194" s="98">
        <v>0</v>
      </c>
      <c r="F194" s="98">
        <f t="shared" si="11"/>
        <v>0</v>
      </c>
    </row>
    <row r="195" spans="1:6" ht="60" customHeight="1">
      <c r="A195" s="102" t="s">
        <v>29</v>
      </c>
      <c r="B195" s="97" t="s">
        <v>30</v>
      </c>
      <c r="C195" s="98">
        <v>0</v>
      </c>
      <c r="D195" s="98">
        <f>'[1]Múzeum önként vállalt'!$C18</f>
        <v>3149606</v>
      </c>
      <c r="E195" s="98">
        <v>0</v>
      </c>
      <c r="F195" s="98">
        <f t="shared" si="11"/>
        <v>3149606</v>
      </c>
    </row>
    <row r="196" spans="1:6" ht="60" customHeight="1">
      <c r="A196" s="99" t="s">
        <v>31</v>
      </c>
      <c r="B196" s="206" t="s">
        <v>13</v>
      </c>
      <c r="C196" s="98">
        <v>0</v>
      </c>
      <c r="D196" s="98">
        <f>'[1]Múzeum önként vállalt'!$C19</f>
        <v>850394</v>
      </c>
      <c r="E196" s="98">
        <v>0</v>
      </c>
      <c r="F196" s="98">
        <f t="shared" si="11"/>
        <v>850394</v>
      </c>
    </row>
    <row r="197" spans="1:6" ht="60" customHeight="1">
      <c r="A197" s="103" t="s">
        <v>32</v>
      </c>
      <c r="B197" s="104" t="s">
        <v>14</v>
      </c>
      <c r="C197" s="100">
        <v>0</v>
      </c>
      <c r="D197" s="100">
        <f>'[1]Múzeum önként vállalt'!$C20</f>
        <v>4000000</v>
      </c>
      <c r="E197" s="100">
        <v>0</v>
      </c>
      <c r="F197" s="100">
        <f t="shared" si="11"/>
        <v>4000000</v>
      </c>
    </row>
    <row r="198" spans="1:6" ht="60" customHeight="1">
      <c r="A198" s="102" t="s">
        <v>33</v>
      </c>
      <c r="B198" s="97" t="s">
        <v>34</v>
      </c>
      <c r="C198" s="98">
        <v>0</v>
      </c>
      <c r="D198" s="98">
        <f>'[1]Múzeum önként vállalt'!$C21</f>
        <v>0</v>
      </c>
      <c r="E198" s="98">
        <v>0</v>
      </c>
      <c r="F198" s="98">
        <f t="shared" si="11"/>
        <v>0</v>
      </c>
    </row>
    <row r="199" spans="1:6" ht="60" customHeight="1">
      <c r="A199" s="102" t="s">
        <v>256</v>
      </c>
      <c r="B199" s="97" t="s">
        <v>255</v>
      </c>
      <c r="C199" s="98">
        <v>0</v>
      </c>
      <c r="D199" s="98">
        <f>'[1]Múzeum önként vállalt'!$C22</f>
        <v>0</v>
      </c>
      <c r="E199" s="98">
        <v>0</v>
      </c>
      <c r="F199" s="98">
        <f t="shared" si="11"/>
        <v>0</v>
      </c>
    </row>
    <row r="200" spans="1:6" ht="60" customHeight="1">
      <c r="A200" s="102" t="s">
        <v>35</v>
      </c>
      <c r="B200" s="97" t="s">
        <v>16</v>
      </c>
      <c r="C200" s="98">
        <v>0</v>
      </c>
      <c r="D200" s="98">
        <f>'[1]Múzeum önként vállalt'!$C23</f>
        <v>0</v>
      </c>
      <c r="E200" s="98">
        <v>0</v>
      </c>
      <c r="F200" s="98">
        <f t="shared" si="11"/>
        <v>0</v>
      </c>
    </row>
    <row r="201" spans="1:6" ht="60" customHeight="1">
      <c r="A201" s="103" t="s">
        <v>36</v>
      </c>
      <c r="B201" s="101" t="s">
        <v>15</v>
      </c>
      <c r="C201" s="100">
        <v>0</v>
      </c>
      <c r="D201" s="100">
        <f>'[1]Múzeum önként vállalt'!$C24</f>
        <v>0</v>
      </c>
      <c r="E201" s="100">
        <v>0</v>
      </c>
      <c r="F201" s="100">
        <f t="shared" si="11"/>
        <v>0</v>
      </c>
    </row>
    <row r="202" spans="1:6" ht="60" customHeight="1">
      <c r="A202" s="102" t="s">
        <v>239</v>
      </c>
      <c r="B202" s="97" t="s">
        <v>238</v>
      </c>
      <c r="C202" s="98">
        <v>0</v>
      </c>
      <c r="D202" s="98">
        <f>'[1]Múzeum önként vállalt'!$C25</f>
        <v>0</v>
      </c>
      <c r="E202" s="98">
        <v>0</v>
      </c>
      <c r="F202" s="98">
        <f t="shared" si="11"/>
        <v>0</v>
      </c>
    </row>
    <row r="203" spans="1:6" ht="60" customHeight="1">
      <c r="A203" s="102" t="s">
        <v>273</v>
      </c>
      <c r="B203" s="97" t="s">
        <v>37</v>
      </c>
      <c r="C203" s="98">
        <v>0</v>
      </c>
      <c r="D203" s="98">
        <f>'[1]Múzeum önként vállalt'!$C26</f>
        <v>0</v>
      </c>
      <c r="E203" s="98">
        <v>0</v>
      </c>
      <c r="F203" s="98">
        <f t="shared" si="11"/>
        <v>0</v>
      </c>
    </row>
    <row r="204" spans="1:6" ht="60" customHeight="1">
      <c r="A204" s="102" t="s">
        <v>119</v>
      </c>
      <c r="B204" s="97"/>
      <c r="C204" s="98">
        <v>0</v>
      </c>
      <c r="D204" s="98">
        <f>'[1]Múzeum önként vállalt'!$C27</f>
        <v>0</v>
      </c>
      <c r="E204" s="98">
        <v>0</v>
      </c>
      <c r="F204" s="98">
        <f t="shared" si="11"/>
        <v>0</v>
      </c>
    </row>
    <row r="205" spans="1:6" ht="60" customHeight="1">
      <c r="A205" s="103" t="s">
        <v>38</v>
      </c>
      <c r="B205" s="101" t="s">
        <v>17</v>
      </c>
      <c r="C205" s="100">
        <v>0</v>
      </c>
      <c r="D205" s="100">
        <f>'[1]Múzeum önként vállalt'!$C28</f>
        <v>0</v>
      </c>
      <c r="E205" s="100">
        <v>0</v>
      </c>
      <c r="F205" s="100">
        <f t="shared" si="11"/>
        <v>0</v>
      </c>
    </row>
    <row r="206" spans="1:6" ht="60" customHeight="1">
      <c r="A206" s="103" t="s">
        <v>120</v>
      </c>
      <c r="B206" s="101"/>
      <c r="C206" s="100">
        <v>0</v>
      </c>
      <c r="D206" s="100">
        <f>'[1]Múzeum önként vállalt'!$C29</f>
        <v>4000000</v>
      </c>
      <c r="E206" s="100">
        <v>0</v>
      </c>
      <c r="F206" s="100">
        <f t="shared" si="11"/>
        <v>4000000</v>
      </c>
    </row>
    <row r="207" spans="1:6" ht="60" customHeight="1">
      <c r="A207" s="102" t="s">
        <v>39</v>
      </c>
      <c r="B207" s="88" t="s">
        <v>18</v>
      </c>
      <c r="C207" s="98">
        <v>0</v>
      </c>
      <c r="D207" s="98">
        <f>'[1]Múzeum önként vállalt'!$C30</f>
        <v>43001300</v>
      </c>
      <c r="E207" s="98">
        <v>0</v>
      </c>
      <c r="F207" s="98">
        <f t="shared" si="11"/>
        <v>43001300</v>
      </c>
    </row>
    <row r="208" spans="1:6" ht="60" customHeight="1">
      <c r="A208" s="105" t="s">
        <v>240</v>
      </c>
      <c r="B208" s="106" t="s">
        <v>241</v>
      </c>
      <c r="C208" s="100">
        <v>0</v>
      </c>
      <c r="D208" s="100">
        <f>'[1]Múzeum önként vállalt'!$C31</f>
        <v>0</v>
      </c>
      <c r="E208" s="100">
        <v>0</v>
      </c>
      <c r="F208" s="100">
        <f t="shared" si="11"/>
        <v>0</v>
      </c>
    </row>
    <row r="209" spans="1:6" ht="60" customHeight="1">
      <c r="A209" s="105" t="s">
        <v>246</v>
      </c>
      <c r="B209" s="106" t="s">
        <v>247</v>
      </c>
      <c r="C209" s="100">
        <v>0</v>
      </c>
      <c r="D209" s="100">
        <f>'[1]Múzeum önként vállalt'!$C32</f>
        <v>43001300</v>
      </c>
      <c r="E209" s="100">
        <v>0</v>
      </c>
      <c r="F209" s="100">
        <f t="shared" si="11"/>
        <v>43001300</v>
      </c>
    </row>
    <row r="210" spans="1:6" ht="60" customHeight="1">
      <c r="A210" s="102" t="s">
        <v>196</v>
      </c>
      <c r="B210" s="99"/>
      <c r="C210" s="292">
        <v>6</v>
      </c>
      <c r="D210" s="292"/>
      <c r="E210" s="292"/>
      <c r="F210" s="292"/>
    </row>
    <row r="211" spans="1:6" ht="39.950000000000003" customHeight="1">
      <c r="A211" s="300" t="s">
        <v>0</v>
      </c>
      <c r="B211" s="271" t="s">
        <v>296</v>
      </c>
      <c r="C211" s="283" t="s">
        <v>40</v>
      </c>
      <c r="D211" s="289"/>
      <c r="E211" s="289"/>
      <c r="F211" s="289"/>
    </row>
    <row r="212" spans="1:6" ht="39.950000000000003" customHeight="1">
      <c r="A212" s="300"/>
      <c r="B212" s="272"/>
      <c r="C212" s="290"/>
      <c r="D212" s="291"/>
      <c r="E212" s="291"/>
      <c r="F212" s="291"/>
    </row>
    <row r="213" spans="1:6" ht="91.5">
      <c r="A213" s="300"/>
      <c r="B213" s="273"/>
      <c r="C213" s="88" t="s">
        <v>294</v>
      </c>
      <c r="D213" s="88" t="s">
        <v>295</v>
      </c>
      <c r="E213" s="88" t="s">
        <v>293</v>
      </c>
      <c r="F213" s="88" t="s">
        <v>249</v>
      </c>
    </row>
    <row r="214" spans="1:6" ht="60" customHeight="1">
      <c r="A214" s="99" t="s">
        <v>376</v>
      </c>
      <c r="B214" s="97" t="s">
        <v>377</v>
      </c>
      <c r="C214" s="98">
        <f t="shared" ref="C214:F244" si="13">C4+C39+C74+C109+C144+C179</f>
        <v>343160466</v>
      </c>
      <c r="D214" s="98">
        <f t="shared" si="13"/>
        <v>24805670</v>
      </c>
      <c r="E214" s="98">
        <f t="shared" si="13"/>
        <v>37752000</v>
      </c>
      <c r="F214" s="98">
        <f t="shared" si="13"/>
        <v>405718136</v>
      </c>
    </row>
    <row r="215" spans="1:6" ht="60" customHeight="1">
      <c r="A215" s="99" t="s">
        <v>378</v>
      </c>
      <c r="B215" s="97" t="s">
        <v>379</v>
      </c>
      <c r="C215" s="98">
        <f t="shared" si="13"/>
        <v>7748619</v>
      </c>
      <c r="D215" s="98">
        <f t="shared" si="13"/>
        <v>400000</v>
      </c>
      <c r="E215" s="98">
        <f t="shared" si="13"/>
        <v>0</v>
      </c>
      <c r="F215" s="98">
        <f t="shared" si="13"/>
        <v>8148619</v>
      </c>
    </row>
    <row r="216" spans="1:6" ht="60" customHeight="1">
      <c r="A216" s="103" t="s">
        <v>19</v>
      </c>
      <c r="B216" s="101" t="s">
        <v>4</v>
      </c>
      <c r="C216" s="100">
        <f t="shared" si="13"/>
        <v>350909085</v>
      </c>
      <c r="D216" s="100">
        <f t="shared" si="13"/>
        <v>25205670</v>
      </c>
      <c r="E216" s="100">
        <f t="shared" si="13"/>
        <v>37752000</v>
      </c>
      <c r="F216" s="100">
        <f t="shared" si="13"/>
        <v>413866755</v>
      </c>
    </row>
    <row r="217" spans="1:6" ht="60" customHeight="1">
      <c r="A217" s="103" t="s">
        <v>20</v>
      </c>
      <c r="B217" s="101" t="s">
        <v>5</v>
      </c>
      <c r="C217" s="100">
        <f t="shared" si="13"/>
        <v>65989694</v>
      </c>
      <c r="D217" s="100">
        <f t="shared" si="13"/>
        <v>4795630</v>
      </c>
      <c r="E217" s="100">
        <f t="shared" si="13"/>
        <v>7362000</v>
      </c>
      <c r="F217" s="100">
        <f t="shared" si="13"/>
        <v>78147324</v>
      </c>
    </row>
    <row r="218" spans="1:6" ht="60" customHeight="1">
      <c r="A218" s="103" t="s">
        <v>21</v>
      </c>
      <c r="B218" s="101" t="s">
        <v>6</v>
      </c>
      <c r="C218" s="100">
        <f t="shared" si="13"/>
        <v>754777836</v>
      </c>
      <c r="D218" s="100">
        <f t="shared" si="13"/>
        <v>9000000</v>
      </c>
      <c r="E218" s="100">
        <f t="shared" si="13"/>
        <v>4500000</v>
      </c>
      <c r="F218" s="100">
        <f t="shared" si="13"/>
        <v>768277836</v>
      </c>
    </row>
    <row r="219" spans="1:6" ht="60" customHeight="1">
      <c r="A219" s="103" t="s">
        <v>22</v>
      </c>
      <c r="B219" s="104" t="s">
        <v>7</v>
      </c>
      <c r="C219" s="100">
        <f t="shared" si="13"/>
        <v>14000000</v>
      </c>
      <c r="D219" s="100">
        <f t="shared" si="13"/>
        <v>0</v>
      </c>
      <c r="E219" s="100">
        <f t="shared" si="13"/>
        <v>0</v>
      </c>
      <c r="F219" s="100">
        <f t="shared" si="13"/>
        <v>14000000</v>
      </c>
    </row>
    <row r="220" spans="1:6" ht="60" customHeight="1">
      <c r="A220" s="99" t="s">
        <v>23</v>
      </c>
      <c r="B220" s="97" t="s">
        <v>24</v>
      </c>
      <c r="C220" s="98">
        <f t="shared" si="13"/>
        <v>0</v>
      </c>
      <c r="D220" s="98">
        <f t="shared" si="13"/>
        <v>0</v>
      </c>
      <c r="E220" s="98">
        <f t="shared" si="13"/>
        <v>0</v>
      </c>
      <c r="F220" s="98">
        <f t="shared" si="13"/>
        <v>0</v>
      </c>
    </row>
    <row r="221" spans="1:6" ht="60" customHeight="1">
      <c r="A221" s="99" t="s">
        <v>8</v>
      </c>
      <c r="B221" s="206" t="s">
        <v>9</v>
      </c>
      <c r="C221" s="98">
        <f t="shared" si="13"/>
        <v>733250050</v>
      </c>
      <c r="D221" s="98">
        <f t="shared" si="13"/>
        <v>0</v>
      </c>
      <c r="E221" s="98">
        <f t="shared" si="13"/>
        <v>0</v>
      </c>
      <c r="F221" s="98">
        <f t="shared" si="13"/>
        <v>733250050</v>
      </c>
    </row>
    <row r="222" spans="1:6" ht="60" customHeight="1">
      <c r="A222" s="99" t="s">
        <v>297</v>
      </c>
      <c r="B222" s="206" t="s">
        <v>298</v>
      </c>
      <c r="C222" s="98">
        <f t="shared" si="13"/>
        <v>20038000</v>
      </c>
      <c r="D222" s="98">
        <f t="shared" si="13"/>
        <v>0</v>
      </c>
      <c r="E222" s="98">
        <f t="shared" si="13"/>
        <v>0</v>
      </c>
      <c r="F222" s="98">
        <f t="shared" si="13"/>
        <v>20038000</v>
      </c>
    </row>
    <row r="223" spans="1:6" ht="60" customHeight="1">
      <c r="A223" s="102" t="s">
        <v>25</v>
      </c>
      <c r="B223" s="97" t="s">
        <v>11</v>
      </c>
      <c r="C223" s="98">
        <f t="shared" si="13"/>
        <v>51150000</v>
      </c>
      <c r="D223" s="98">
        <f t="shared" si="13"/>
        <v>0</v>
      </c>
      <c r="E223" s="98">
        <f t="shared" si="13"/>
        <v>0</v>
      </c>
      <c r="F223" s="98">
        <f t="shared" si="13"/>
        <v>51150000</v>
      </c>
    </row>
    <row r="224" spans="1:6" ht="60" customHeight="1">
      <c r="A224" s="99" t="s">
        <v>116</v>
      </c>
      <c r="B224" s="97" t="s">
        <v>26</v>
      </c>
      <c r="C224" s="98">
        <f t="shared" si="13"/>
        <v>26103561</v>
      </c>
      <c r="D224" s="98">
        <f t="shared" si="13"/>
        <v>0</v>
      </c>
      <c r="E224" s="98">
        <f t="shared" si="13"/>
        <v>0</v>
      </c>
      <c r="F224" s="98">
        <f t="shared" si="13"/>
        <v>26103561</v>
      </c>
    </row>
    <row r="225" spans="1:6" ht="60" customHeight="1">
      <c r="A225" s="103" t="s">
        <v>27</v>
      </c>
      <c r="B225" s="101" t="s">
        <v>10</v>
      </c>
      <c r="C225" s="100">
        <f t="shared" si="13"/>
        <v>830541611</v>
      </c>
      <c r="D225" s="100">
        <f t="shared" si="13"/>
        <v>0</v>
      </c>
      <c r="E225" s="100">
        <f t="shared" si="13"/>
        <v>0</v>
      </c>
      <c r="F225" s="100">
        <f t="shared" si="13"/>
        <v>830541611</v>
      </c>
    </row>
    <row r="226" spans="1:6" ht="60" customHeight="1">
      <c r="A226" s="103" t="s">
        <v>118</v>
      </c>
      <c r="B226" s="101"/>
      <c r="C226" s="100">
        <f t="shared" si="13"/>
        <v>2016218226</v>
      </c>
      <c r="D226" s="100">
        <f t="shared" si="13"/>
        <v>39001300</v>
      </c>
      <c r="E226" s="100">
        <f t="shared" si="13"/>
        <v>49614000</v>
      </c>
      <c r="F226" s="100">
        <f t="shared" si="13"/>
        <v>2104833526</v>
      </c>
    </row>
    <row r="227" spans="1:6" ht="60" customHeight="1">
      <c r="A227" s="99" t="s">
        <v>28</v>
      </c>
      <c r="B227" s="97" t="s">
        <v>12</v>
      </c>
      <c r="C227" s="98">
        <f t="shared" si="13"/>
        <v>3500000</v>
      </c>
      <c r="D227" s="98">
        <f t="shared" si="13"/>
        <v>0</v>
      </c>
      <c r="E227" s="98">
        <f t="shared" si="13"/>
        <v>0</v>
      </c>
      <c r="F227" s="98">
        <f t="shared" si="13"/>
        <v>3500000</v>
      </c>
    </row>
    <row r="228" spans="1:6" ht="60" customHeight="1">
      <c r="A228" s="99" t="s">
        <v>271</v>
      </c>
      <c r="B228" s="97" t="s">
        <v>270</v>
      </c>
      <c r="C228" s="98">
        <f t="shared" si="13"/>
        <v>523956378</v>
      </c>
      <c r="D228" s="98">
        <f t="shared" si="13"/>
        <v>0</v>
      </c>
      <c r="E228" s="98">
        <f t="shared" si="13"/>
        <v>0</v>
      </c>
      <c r="F228" s="98">
        <f t="shared" si="13"/>
        <v>523956378</v>
      </c>
    </row>
    <row r="229" spans="1:6" ht="60" customHeight="1">
      <c r="A229" s="99" t="s">
        <v>237</v>
      </c>
      <c r="B229" s="97" t="s">
        <v>236</v>
      </c>
      <c r="C229" s="98">
        <f t="shared" si="13"/>
        <v>500000</v>
      </c>
      <c r="D229" s="98">
        <f t="shared" si="13"/>
        <v>0</v>
      </c>
      <c r="E229" s="98">
        <f t="shared" si="13"/>
        <v>0</v>
      </c>
      <c r="F229" s="98">
        <f t="shared" si="13"/>
        <v>500000</v>
      </c>
    </row>
    <row r="230" spans="1:6" ht="60" customHeight="1">
      <c r="A230" s="102" t="s">
        <v>29</v>
      </c>
      <c r="B230" s="97" t="s">
        <v>30</v>
      </c>
      <c r="C230" s="98">
        <f t="shared" si="13"/>
        <v>21655283</v>
      </c>
      <c r="D230" s="98">
        <f t="shared" si="13"/>
        <v>3149606</v>
      </c>
      <c r="E230" s="98">
        <f t="shared" si="13"/>
        <v>0</v>
      </c>
      <c r="F230" s="98">
        <f t="shared" si="13"/>
        <v>24804889</v>
      </c>
    </row>
    <row r="231" spans="1:6" ht="60" customHeight="1">
      <c r="A231" s="99" t="s">
        <v>31</v>
      </c>
      <c r="B231" s="206" t="s">
        <v>13</v>
      </c>
      <c r="C231" s="98">
        <f t="shared" si="13"/>
        <v>68436563</v>
      </c>
      <c r="D231" s="98">
        <f t="shared" si="13"/>
        <v>850394</v>
      </c>
      <c r="E231" s="98">
        <f t="shared" si="13"/>
        <v>0</v>
      </c>
      <c r="F231" s="98">
        <f t="shared" si="13"/>
        <v>69286957</v>
      </c>
    </row>
    <row r="232" spans="1:6" ht="60" customHeight="1">
      <c r="A232" s="107" t="s">
        <v>272</v>
      </c>
      <c r="B232" s="108" t="s">
        <v>14</v>
      </c>
      <c r="C232" s="100">
        <f t="shared" si="13"/>
        <v>618048224</v>
      </c>
      <c r="D232" s="100">
        <f t="shared" si="13"/>
        <v>4000000</v>
      </c>
      <c r="E232" s="100">
        <f t="shared" si="13"/>
        <v>0</v>
      </c>
      <c r="F232" s="100">
        <f t="shared" si="13"/>
        <v>622048224</v>
      </c>
    </row>
    <row r="233" spans="1:6" ht="60" customHeight="1">
      <c r="A233" s="102" t="s">
        <v>33</v>
      </c>
      <c r="B233" s="97" t="s">
        <v>34</v>
      </c>
      <c r="C233" s="98">
        <f t="shared" si="13"/>
        <v>202851797</v>
      </c>
      <c r="D233" s="98">
        <f t="shared" si="13"/>
        <v>0</v>
      </c>
      <c r="E233" s="98">
        <f t="shared" si="13"/>
        <v>0</v>
      </c>
      <c r="F233" s="98">
        <f t="shared" si="13"/>
        <v>202851797</v>
      </c>
    </row>
    <row r="234" spans="1:6" ht="60" customHeight="1">
      <c r="A234" s="102" t="s">
        <v>256</v>
      </c>
      <c r="B234" s="97" t="s">
        <v>255</v>
      </c>
      <c r="C234" s="98">
        <f t="shared" si="13"/>
        <v>5411543</v>
      </c>
      <c r="D234" s="98">
        <f t="shared" si="13"/>
        <v>0</v>
      </c>
      <c r="E234" s="98">
        <f t="shared" si="13"/>
        <v>0</v>
      </c>
      <c r="F234" s="98">
        <f t="shared" si="13"/>
        <v>5411543</v>
      </c>
    </row>
    <row r="235" spans="1:6" ht="60" customHeight="1">
      <c r="A235" s="102" t="s">
        <v>35</v>
      </c>
      <c r="B235" s="97" t="s">
        <v>16</v>
      </c>
      <c r="C235" s="98">
        <f t="shared" si="13"/>
        <v>56028603</v>
      </c>
      <c r="D235" s="98">
        <f t="shared" si="13"/>
        <v>0</v>
      </c>
      <c r="E235" s="98">
        <f t="shared" si="13"/>
        <v>0</v>
      </c>
      <c r="F235" s="98">
        <f t="shared" si="13"/>
        <v>56028603</v>
      </c>
    </row>
    <row r="236" spans="1:6" ht="60" customHeight="1">
      <c r="A236" s="103" t="s">
        <v>36</v>
      </c>
      <c r="B236" s="101" t="s">
        <v>15</v>
      </c>
      <c r="C236" s="100">
        <f t="shared" si="13"/>
        <v>264291943</v>
      </c>
      <c r="D236" s="100">
        <f t="shared" si="13"/>
        <v>0</v>
      </c>
      <c r="E236" s="100">
        <f t="shared" si="13"/>
        <v>0</v>
      </c>
      <c r="F236" s="100">
        <f t="shared" si="13"/>
        <v>264291943</v>
      </c>
    </row>
    <row r="237" spans="1:6" ht="60" customHeight="1">
      <c r="A237" s="102" t="s">
        <v>239</v>
      </c>
      <c r="B237" s="97" t="s">
        <v>238</v>
      </c>
      <c r="C237" s="98">
        <f t="shared" si="13"/>
        <v>30400000</v>
      </c>
      <c r="D237" s="98">
        <f t="shared" si="13"/>
        <v>0</v>
      </c>
      <c r="E237" s="98">
        <f t="shared" si="13"/>
        <v>0</v>
      </c>
      <c r="F237" s="98">
        <f t="shared" si="13"/>
        <v>30400000</v>
      </c>
    </row>
    <row r="238" spans="1:6" ht="60" customHeight="1">
      <c r="A238" s="102" t="s">
        <v>179</v>
      </c>
      <c r="B238" s="97" t="s">
        <v>37</v>
      </c>
      <c r="C238" s="98">
        <f t="shared" si="13"/>
        <v>28122624</v>
      </c>
      <c r="D238" s="98">
        <f t="shared" si="13"/>
        <v>0</v>
      </c>
      <c r="E238" s="98">
        <f t="shared" si="13"/>
        <v>0</v>
      </c>
      <c r="F238" s="98">
        <f t="shared" si="13"/>
        <v>28122624</v>
      </c>
    </row>
    <row r="239" spans="1:6" ht="60" customHeight="1">
      <c r="A239" s="102" t="s">
        <v>119</v>
      </c>
      <c r="B239" s="97" t="s">
        <v>26</v>
      </c>
      <c r="C239" s="98">
        <f t="shared" si="13"/>
        <v>153129770</v>
      </c>
      <c r="D239" s="98">
        <f t="shared" si="13"/>
        <v>0</v>
      </c>
      <c r="E239" s="98">
        <f t="shared" si="13"/>
        <v>0</v>
      </c>
      <c r="F239" s="98">
        <f t="shared" si="13"/>
        <v>153129770</v>
      </c>
    </row>
    <row r="240" spans="1:6" ht="60" customHeight="1">
      <c r="A240" s="103" t="s">
        <v>38</v>
      </c>
      <c r="B240" s="101" t="s">
        <v>17</v>
      </c>
      <c r="C240" s="100">
        <f t="shared" si="13"/>
        <v>211652394</v>
      </c>
      <c r="D240" s="100">
        <f t="shared" si="13"/>
        <v>0</v>
      </c>
      <c r="E240" s="100">
        <f t="shared" si="13"/>
        <v>0</v>
      </c>
      <c r="F240" s="100">
        <f t="shared" si="13"/>
        <v>211652394</v>
      </c>
    </row>
    <row r="241" spans="1:6" ht="60" customHeight="1">
      <c r="A241" s="103" t="s">
        <v>120</v>
      </c>
      <c r="B241" s="101"/>
      <c r="C241" s="100">
        <f t="shared" si="13"/>
        <v>1093992561</v>
      </c>
      <c r="D241" s="100">
        <f t="shared" si="13"/>
        <v>4000000</v>
      </c>
      <c r="E241" s="100">
        <f t="shared" si="13"/>
        <v>0</v>
      </c>
      <c r="F241" s="100">
        <f t="shared" si="13"/>
        <v>1097992561</v>
      </c>
    </row>
    <row r="242" spans="1:6" ht="60" customHeight="1">
      <c r="A242" s="102" t="s">
        <v>39</v>
      </c>
      <c r="B242" s="88" t="s">
        <v>18</v>
      </c>
      <c r="C242" s="98">
        <f t="shared" si="13"/>
        <v>3110210787</v>
      </c>
      <c r="D242" s="98">
        <f t="shared" si="13"/>
        <v>43001300</v>
      </c>
      <c r="E242" s="98">
        <f t="shared" si="13"/>
        <v>49614000</v>
      </c>
      <c r="F242" s="98">
        <f t="shared" si="13"/>
        <v>3202826087</v>
      </c>
    </row>
    <row r="243" spans="1:6" ht="60" customHeight="1">
      <c r="A243" s="105" t="s">
        <v>240</v>
      </c>
      <c r="B243" s="106" t="s">
        <v>241</v>
      </c>
      <c r="C243" s="100">
        <f t="shared" si="13"/>
        <v>719788017</v>
      </c>
      <c r="D243" s="100">
        <f t="shared" si="13"/>
        <v>0</v>
      </c>
      <c r="E243" s="100">
        <f t="shared" si="13"/>
        <v>0</v>
      </c>
      <c r="F243" s="100">
        <f t="shared" si="13"/>
        <v>719788017</v>
      </c>
    </row>
    <row r="244" spans="1:6" ht="60" customHeight="1">
      <c r="A244" s="105" t="s">
        <v>246</v>
      </c>
      <c r="B244" s="106" t="s">
        <v>247</v>
      </c>
      <c r="C244" s="100">
        <f t="shared" si="13"/>
        <v>3829998804</v>
      </c>
      <c r="D244" s="100">
        <f t="shared" si="13"/>
        <v>43001300</v>
      </c>
      <c r="E244" s="100">
        <f t="shared" si="13"/>
        <v>49614000</v>
      </c>
      <c r="F244" s="100">
        <f t="shared" si="13"/>
        <v>3922614104</v>
      </c>
    </row>
    <row r="245" spans="1:6" ht="60" customHeight="1">
      <c r="A245" s="102" t="s">
        <v>196</v>
      </c>
      <c r="B245" s="88"/>
      <c r="C245" s="287">
        <v>123</v>
      </c>
      <c r="D245" s="287"/>
      <c r="E245" s="287"/>
      <c r="F245" s="287"/>
    </row>
  </sheetData>
  <mergeCells count="28">
    <mergeCell ref="A1:A3"/>
    <mergeCell ref="B36:B38"/>
    <mergeCell ref="A71:A73"/>
    <mergeCell ref="B71:B73"/>
    <mergeCell ref="A141:A143"/>
    <mergeCell ref="B141:B143"/>
    <mergeCell ref="B1:B3"/>
    <mergeCell ref="B211:B213"/>
    <mergeCell ref="A106:A108"/>
    <mergeCell ref="A211:A213"/>
    <mergeCell ref="B106:B108"/>
    <mergeCell ref="B35:F35"/>
    <mergeCell ref="A176:A178"/>
    <mergeCell ref="B176:B178"/>
    <mergeCell ref="A36:A38"/>
    <mergeCell ref="C1:F2"/>
    <mergeCell ref="C36:F37"/>
    <mergeCell ref="C71:F72"/>
    <mergeCell ref="C106:F107"/>
    <mergeCell ref="C176:F177"/>
    <mergeCell ref="C141:F142"/>
    <mergeCell ref="C105:F105"/>
    <mergeCell ref="C245:F245"/>
    <mergeCell ref="C70:F70"/>
    <mergeCell ref="C211:F212"/>
    <mergeCell ref="C175:F175"/>
    <mergeCell ref="C140:F140"/>
    <mergeCell ref="C210:F210"/>
  </mergeCells>
  <pageMargins left="0.38" right="0.41" top="0.74803149606299213" bottom="0.74803149606299213" header="0.31496062992125984" footer="0.31496062992125984"/>
  <pageSetup paperSize="9" scale="18" orientation="landscape" r:id="rId1"/>
  <headerFooter>
    <oddHeader>&amp;C&amp;"Times New Roman,Normál"&amp;36Körmend Város Önkormányzata és Intézményei  2020. évi működési és felhalmozási kiadásai költségvetési szervenként.&amp;R&amp;"Times New Roman,Normál"&amp;36
"3. melléklet .../2020. (...) önkormányzati rendelethez
adatok  Ft-ban"</oddHeader>
    <oddFooter>&amp;C&amp;"Times New Roman,Normál"&amp;36&amp;P</oddFooter>
  </headerFooter>
  <rowBreaks count="6" manualBreakCount="6">
    <brk id="35" max="9" man="1"/>
    <brk id="70" max="9" man="1"/>
    <brk id="105" max="9" man="1"/>
    <brk id="140" max="16383" man="1"/>
    <brk id="175" max="9" man="1"/>
    <brk id="21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93"/>
  <sheetViews>
    <sheetView view="pageBreakPreview" topLeftCell="A44" zoomScale="60" zoomScaleNormal="100" workbookViewId="0">
      <selection activeCell="F87" sqref="F87"/>
    </sheetView>
  </sheetViews>
  <sheetFormatPr defaultRowHeight="15"/>
  <cols>
    <col min="1" max="1" width="102.42578125" style="61" bestFit="1" customWidth="1"/>
    <col min="2" max="2" width="18.5703125" style="61" bestFit="1" customWidth="1"/>
    <col min="3" max="3" width="10.85546875" style="61" bestFit="1" customWidth="1"/>
    <col min="4" max="4" width="16.140625" style="61" bestFit="1" customWidth="1"/>
    <col min="5" max="5" width="13.28515625" style="61" bestFit="1" customWidth="1"/>
    <col min="6" max="6" width="15" style="61" bestFit="1" customWidth="1"/>
    <col min="7" max="7" width="13.28515625" style="61" bestFit="1" customWidth="1"/>
    <col min="8" max="8" width="11.5703125" style="61" bestFit="1" customWidth="1"/>
    <col min="9" max="16384" width="9.140625" style="61"/>
  </cols>
  <sheetData>
    <row r="1" spans="1:8">
      <c r="A1" s="214"/>
      <c r="B1" s="149" t="s">
        <v>299</v>
      </c>
      <c r="C1" s="215" t="s">
        <v>300</v>
      </c>
      <c r="D1" s="149" t="s">
        <v>301</v>
      </c>
      <c r="E1" s="149" t="s">
        <v>276</v>
      </c>
      <c r="F1" s="149" t="s">
        <v>302</v>
      </c>
    </row>
    <row r="2" spans="1:8">
      <c r="A2" s="120" t="s">
        <v>303</v>
      </c>
      <c r="B2" s="161">
        <v>5450000</v>
      </c>
      <c r="C2" s="216"/>
      <c r="D2" s="156">
        <v>152605600</v>
      </c>
      <c r="E2" s="156">
        <v>79135720</v>
      </c>
      <c r="F2" s="157">
        <v>73469880</v>
      </c>
    </row>
    <row r="3" spans="1:8">
      <c r="A3" s="214" t="s">
        <v>304</v>
      </c>
      <c r="B3" s="157"/>
      <c r="C3" s="217"/>
      <c r="D3" s="157"/>
      <c r="E3" s="157"/>
      <c r="F3" s="157"/>
    </row>
    <row r="4" spans="1:8">
      <c r="A4" s="120" t="s">
        <v>305</v>
      </c>
      <c r="B4" s="156"/>
      <c r="C4" s="216"/>
      <c r="D4" s="156">
        <f>SUM(D5:D8)</f>
        <v>57141584</v>
      </c>
      <c r="E4" s="156">
        <v>57141584</v>
      </c>
      <c r="F4" s="157"/>
    </row>
    <row r="5" spans="1:8">
      <c r="A5" s="214" t="s">
        <v>306</v>
      </c>
      <c r="B5" s="157">
        <v>25200</v>
      </c>
      <c r="C5" s="217"/>
      <c r="D5" s="157">
        <v>17488800</v>
      </c>
      <c r="E5" s="157">
        <v>17488800</v>
      </c>
      <c r="F5" s="157"/>
    </row>
    <row r="6" spans="1:8">
      <c r="A6" s="214" t="s">
        <v>307</v>
      </c>
      <c r="B6" s="157"/>
      <c r="C6" s="217"/>
      <c r="D6" s="157">
        <v>29160000</v>
      </c>
      <c r="E6" s="157">
        <v>29160000</v>
      </c>
      <c r="F6" s="157"/>
    </row>
    <row r="7" spans="1:8">
      <c r="A7" s="214" t="s">
        <v>308</v>
      </c>
      <c r="B7" s="157"/>
      <c r="C7" s="217"/>
      <c r="D7" s="157">
        <v>7318584</v>
      </c>
      <c r="E7" s="157">
        <v>7318584</v>
      </c>
      <c r="F7" s="157"/>
    </row>
    <row r="8" spans="1:8">
      <c r="A8" s="214" t="s">
        <v>309</v>
      </c>
      <c r="B8" s="157"/>
      <c r="C8" s="217"/>
      <c r="D8" s="157">
        <v>3174200</v>
      </c>
      <c r="E8" s="157">
        <v>3174200</v>
      </c>
      <c r="F8" s="157"/>
      <c r="G8" s="62"/>
    </row>
    <row r="9" spans="1:8">
      <c r="A9" s="120" t="s">
        <v>310</v>
      </c>
      <c r="B9" s="156"/>
      <c r="C9" s="216"/>
      <c r="D9" s="156">
        <v>29956500</v>
      </c>
      <c r="E9" s="156">
        <v>29956500</v>
      </c>
      <c r="F9" s="157"/>
    </row>
    <row r="10" spans="1:8">
      <c r="A10" s="120" t="s">
        <v>311</v>
      </c>
      <c r="B10" s="156"/>
      <c r="C10" s="216"/>
      <c r="D10" s="156">
        <v>369750</v>
      </c>
      <c r="E10" s="156">
        <v>369750</v>
      </c>
      <c r="F10" s="157"/>
    </row>
    <row r="11" spans="1:8" ht="15.75" thickBot="1">
      <c r="A11" s="218" t="s">
        <v>312</v>
      </c>
      <c r="B11" s="158"/>
      <c r="C11" s="219"/>
      <c r="D11" s="158">
        <v>16804620</v>
      </c>
      <c r="E11" s="158">
        <v>16804620</v>
      </c>
      <c r="F11" s="159"/>
      <c r="G11" s="62"/>
    </row>
    <row r="12" spans="1:8" ht="15.75" thickBot="1">
      <c r="A12" s="220" t="s">
        <v>313</v>
      </c>
      <c r="B12" s="221"/>
      <c r="C12" s="222"/>
      <c r="D12" s="221">
        <f>SUM(D2+D4+D9+D10+D11)</f>
        <v>256878054</v>
      </c>
      <c r="E12" s="221">
        <f>SUM(E2+E4+E9+E10+E11)</f>
        <v>183408174</v>
      </c>
      <c r="F12" s="160">
        <f>D12-E12</f>
        <v>73469880</v>
      </c>
      <c r="G12" s="62"/>
      <c r="H12" s="62"/>
    </row>
    <row r="13" spans="1:8">
      <c r="A13" s="223" t="s">
        <v>314</v>
      </c>
      <c r="B13" s="161">
        <v>4371500</v>
      </c>
      <c r="C13" s="224">
        <v>32.799999999999997</v>
      </c>
      <c r="D13" s="161">
        <f>B13*C13/12*8</f>
        <v>95590133.333333328</v>
      </c>
      <c r="E13" s="161"/>
      <c r="F13" s="161">
        <v>95590133</v>
      </c>
      <c r="G13" s="62"/>
    </row>
    <row r="14" spans="1:8">
      <c r="A14" s="225" t="s">
        <v>315</v>
      </c>
      <c r="B14" s="157">
        <v>4371500</v>
      </c>
      <c r="C14" s="217">
        <v>32.799999999999997</v>
      </c>
      <c r="D14" s="157">
        <f>B14*C14/12*4</f>
        <v>47795066.666666664</v>
      </c>
      <c r="E14" s="157"/>
      <c r="F14" s="157">
        <v>47795067</v>
      </c>
      <c r="G14" s="62"/>
    </row>
    <row r="15" spans="1:8">
      <c r="A15" s="225" t="s">
        <v>316</v>
      </c>
      <c r="B15" s="157">
        <v>2400000</v>
      </c>
      <c r="C15" s="217">
        <v>23</v>
      </c>
      <c r="D15" s="157">
        <f>B15*C15/12*8</f>
        <v>36800000</v>
      </c>
      <c r="E15" s="157"/>
      <c r="F15" s="157">
        <f>D15</f>
        <v>36800000</v>
      </c>
    </row>
    <row r="16" spans="1:8">
      <c r="A16" s="225" t="s">
        <v>317</v>
      </c>
      <c r="B16" s="157">
        <v>2400000</v>
      </c>
      <c r="C16" s="217">
        <v>23</v>
      </c>
      <c r="D16" s="157">
        <f>B16*C16/12*4</f>
        <v>18400000</v>
      </c>
      <c r="E16" s="157"/>
      <c r="F16" s="157">
        <f>D16</f>
        <v>18400000</v>
      </c>
    </row>
    <row r="17" spans="1:7">
      <c r="A17" s="120" t="s">
        <v>318</v>
      </c>
      <c r="B17" s="157"/>
      <c r="C17" s="217"/>
      <c r="D17" s="156">
        <f>SUM(D13:D16)</f>
        <v>198585200</v>
      </c>
      <c r="E17" s="157"/>
      <c r="F17" s="156">
        <f>SUM(F13:F16)</f>
        <v>198585200</v>
      </c>
    </row>
    <row r="18" spans="1:7">
      <c r="A18" s="214" t="s">
        <v>319</v>
      </c>
      <c r="B18" s="157">
        <v>97400</v>
      </c>
      <c r="C18" s="217">
        <v>373</v>
      </c>
      <c r="D18" s="157">
        <f>B18*C18/12*8</f>
        <v>24220133.333333332</v>
      </c>
      <c r="E18" s="157"/>
      <c r="F18" s="157">
        <f>D18</f>
        <v>24220133.333333332</v>
      </c>
    </row>
    <row r="19" spans="1:7">
      <c r="A19" s="214" t="s">
        <v>320</v>
      </c>
      <c r="B19" s="157">
        <v>97400</v>
      </c>
      <c r="C19" s="217">
        <v>373</v>
      </c>
      <c r="D19" s="157">
        <f>B19*C19/12*4</f>
        <v>12110066.666666666</v>
      </c>
      <c r="E19" s="157"/>
      <c r="F19" s="157">
        <f>D19</f>
        <v>12110066.666666666</v>
      </c>
    </row>
    <row r="20" spans="1:7">
      <c r="A20" s="120" t="s">
        <v>321</v>
      </c>
      <c r="B20" s="157"/>
      <c r="C20" s="217"/>
      <c r="D20" s="156">
        <f>SUM(D18:D19)</f>
        <v>36330200</v>
      </c>
      <c r="E20" s="157"/>
      <c r="F20" s="156">
        <f>SUM(F18:F19)</f>
        <v>36330200</v>
      </c>
    </row>
    <row r="21" spans="1:7">
      <c r="A21" s="120" t="s">
        <v>322</v>
      </c>
      <c r="B21" s="157">
        <v>189000</v>
      </c>
      <c r="C21" s="217">
        <v>14</v>
      </c>
      <c r="D21" s="156">
        <f>B21*C21</f>
        <v>2646000</v>
      </c>
      <c r="E21" s="157"/>
      <c r="F21" s="156">
        <f>D21</f>
        <v>2646000</v>
      </c>
    </row>
    <row r="22" spans="1:7">
      <c r="A22" s="225" t="s">
        <v>323</v>
      </c>
      <c r="B22" s="157">
        <v>396700</v>
      </c>
      <c r="C22" s="217">
        <v>17</v>
      </c>
      <c r="D22" s="157">
        <f>B22*C22</f>
        <v>6743900</v>
      </c>
      <c r="E22" s="157"/>
      <c r="F22" s="157">
        <f>D22</f>
        <v>6743900</v>
      </c>
    </row>
    <row r="23" spans="1:7">
      <c r="A23" s="214" t="s">
        <v>324</v>
      </c>
      <c r="B23" s="157">
        <v>1447300</v>
      </c>
      <c r="C23" s="217">
        <v>2</v>
      </c>
      <c r="D23" s="157">
        <f>B23*C23</f>
        <v>2894600</v>
      </c>
      <c r="E23" s="157"/>
      <c r="F23" s="157">
        <f>D23</f>
        <v>2894600</v>
      </c>
    </row>
    <row r="24" spans="1:7" ht="15.75" thickBot="1">
      <c r="A24" s="218" t="s">
        <v>325</v>
      </c>
      <c r="B24" s="158"/>
      <c r="C24" s="219"/>
      <c r="D24" s="158">
        <f>SUM(D22:D23)</f>
        <v>9638500</v>
      </c>
      <c r="E24" s="158"/>
      <c r="F24" s="158">
        <f>SUM(F22:F23)</f>
        <v>9638500</v>
      </c>
    </row>
    <row r="25" spans="1:7" ht="15.75" thickBot="1">
      <c r="A25" s="220" t="s">
        <v>197</v>
      </c>
      <c r="B25" s="226"/>
      <c r="C25" s="227"/>
      <c r="D25" s="221">
        <f>D17+D20+D21+D24</f>
        <v>247199900</v>
      </c>
      <c r="E25" s="226"/>
      <c r="F25" s="160">
        <f>F17+F20+F21+F24</f>
        <v>247199900</v>
      </c>
      <c r="G25" s="62"/>
    </row>
    <row r="26" spans="1:7">
      <c r="A26" s="228" t="s">
        <v>396</v>
      </c>
      <c r="B26" s="157">
        <v>3780000</v>
      </c>
      <c r="C26" s="157"/>
      <c r="D26" s="229">
        <v>24140000</v>
      </c>
      <c r="E26" s="229"/>
      <c r="F26" s="229">
        <f>D26</f>
        <v>24140000</v>
      </c>
    </row>
    <row r="27" spans="1:7">
      <c r="A27" s="120" t="s">
        <v>397</v>
      </c>
      <c r="B27" s="157">
        <v>3300000</v>
      </c>
      <c r="C27" s="157"/>
      <c r="D27" s="156">
        <v>18480000</v>
      </c>
      <c r="E27" s="156"/>
      <c r="F27" s="156">
        <f>D27</f>
        <v>18480000</v>
      </c>
    </row>
    <row r="28" spans="1:7">
      <c r="A28" s="120" t="s">
        <v>398</v>
      </c>
      <c r="B28" s="157">
        <v>65360</v>
      </c>
      <c r="C28" s="157">
        <v>126</v>
      </c>
      <c r="D28" s="156">
        <f>B28*C28</f>
        <v>8235360</v>
      </c>
      <c r="E28" s="156"/>
      <c r="F28" s="156">
        <f t="shared" ref="F28:F50" si="0">D28</f>
        <v>8235360</v>
      </c>
    </row>
    <row r="29" spans="1:7">
      <c r="A29" s="120" t="s">
        <v>399</v>
      </c>
      <c r="B29" s="157">
        <v>429000</v>
      </c>
      <c r="C29" s="157">
        <v>52</v>
      </c>
      <c r="D29" s="156">
        <f>B29*C29</f>
        <v>22308000</v>
      </c>
      <c r="E29" s="156"/>
      <c r="F29" s="156">
        <f t="shared" si="0"/>
        <v>22308000</v>
      </c>
    </row>
    <row r="30" spans="1:7">
      <c r="A30" s="120" t="s">
        <v>400</v>
      </c>
      <c r="B30" s="157">
        <v>190000</v>
      </c>
      <c r="C30" s="157">
        <v>90</v>
      </c>
      <c r="D30" s="156">
        <f>B30*C30</f>
        <v>17100000</v>
      </c>
      <c r="E30" s="156"/>
      <c r="F30" s="156">
        <f t="shared" si="0"/>
        <v>17100000</v>
      </c>
    </row>
    <row r="31" spans="1:7">
      <c r="A31" s="214" t="s">
        <v>401</v>
      </c>
      <c r="B31" s="157">
        <v>757900</v>
      </c>
      <c r="C31" s="217">
        <v>23</v>
      </c>
      <c r="D31" s="157">
        <f>B31*C31</f>
        <v>17431700</v>
      </c>
      <c r="E31" s="157"/>
      <c r="F31" s="157">
        <f t="shared" si="0"/>
        <v>17431700</v>
      </c>
    </row>
    <row r="32" spans="1:7">
      <c r="A32" s="214" t="s">
        <v>402</v>
      </c>
      <c r="B32" s="157">
        <v>454740</v>
      </c>
      <c r="C32" s="217">
        <v>28</v>
      </c>
      <c r="D32" s="157">
        <f>B32*C32</f>
        <v>12732720</v>
      </c>
      <c r="E32" s="157"/>
      <c r="F32" s="157">
        <f t="shared" si="0"/>
        <v>12732720</v>
      </c>
    </row>
    <row r="33" spans="1:7">
      <c r="A33" s="120" t="s">
        <v>403</v>
      </c>
      <c r="B33" s="157"/>
      <c r="C33" s="217"/>
      <c r="D33" s="156">
        <f>SUM(D31:D32)</f>
        <v>30164420</v>
      </c>
      <c r="E33" s="157"/>
      <c r="F33" s="156">
        <f>SUM(F31:F32)</f>
        <v>30164420</v>
      </c>
    </row>
    <row r="34" spans="1:7">
      <c r="A34" s="214" t="s">
        <v>404</v>
      </c>
      <c r="B34" s="157">
        <v>430800</v>
      </c>
      <c r="C34" s="217">
        <v>16</v>
      </c>
      <c r="D34" s="157">
        <f>B34*C34</f>
        <v>6892800</v>
      </c>
      <c r="E34" s="157"/>
      <c r="F34" s="157">
        <f t="shared" si="0"/>
        <v>6892800</v>
      </c>
    </row>
    <row r="35" spans="1:7">
      <c r="A35" s="214" t="s">
        <v>405</v>
      </c>
      <c r="B35" s="157">
        <v>258480</v>
      </c>
      <c r="C35" s="217">
        <v>14</v>
      </c>
      <c r="D35" s="157">
        <f>B35*C35</f>
        <v>3618720</v>
      </c>
      <c r="E35" s="157"/>
      <c r="F35" s="157">
        <f t="shared" si="0"/>
        <v>3618720</v>
      </c>
    </row>
    <row r="36" spans="1:7">
      <c r="A36" s="120" t="s">
        <v>406</v>
      </c>
      <c r="B36" s="157"/>
      <c r="C36" s="217"/>
      <c r="D36" s="156">
        <f>SUM(D34:D35)</f>
        <v>10511520</v>
      </c>
      <c r="E36" s="157"/>
      <c r="F36" s="156">
        <f>SUM(F34:F35)</f>
        <v>10511520</v>
      </c>
      <c r="G36" s="62">
        <f>F28+F29+F30+F33+F36+F39</f>
        <v>110331800</v>
      </c>
    </row>
    <row r="37" spans="1:7">
      <c r="A37" s="214" t="s">
        <v>407</v>
      </c>
      <c r="B37" s="157">
        <v>3000000</v>
      </c>
      <c r="C37" s="217">
        <v>12</v>
      </c>
      <c r="D37" s="157">
        <v>3000000</v>
      </c>
      <c r="E37" s="157"/>
      <c r="F37" s="157">
        <f t="shared" si="0"/>
        <v>3000000</v>
      </c>
    </row>
    <row r="38" spans="1:7">
      <c r="A38" s="214" t="s">
        <v>408</v>
      </c>
      <c r="B38" s="157">
        <v>2500</v>
      </c>
      <c r="C38" s="217">
        <v>7605</v>
      </c>
      <c r="D38" s="157">
        <f>B38*C38</f>
        <v>19012500</v>
      </c>
      <c r="E38" s="157"/>
      <c r="F38" s="157">
        <f t="shared" si="0"/>
        <v>19012500</v>
      </c>
    </row>
    <row r="39" spans="1:7">
      <c r="A39" s="120" t="s">
        <v>409</v>
      </c>
      <c r="B39" s="157"/>
      <c r="C39" s="217"/>
      <c r="D39" s="156">
        <f>SUM(D37:D38)</f>
        <v>22012500</v>
      </c>
      <c r="E39" s="157"/>
      <c r="F39" s="156">
        <f>SUM(F37:F38)</f>
        <v>22012500</v>
      </c>
    </row>
    <row r="40" spans="1:7">
      <c r="A40" s="120" t="s">
        <v>410</v>
      </c>
      <c r="B40" s="156"/>
      <c r="C40" s="216"/>
      <c r="D40" s="156">
        <v>10192091</v>
      </c>
      <c r="E40" s="156"/>
      <c r="F40" s="156">
        <f t="shared" si="0"/>
        <v>10192091</v>
      </c>
      <c r="G40" s="62">
        <f>F26+F27+F40</f>
        <v>52812091</v>
      </c>
    </row>
    <row r="41" spans="1:7">
      <c r="A41" s="214" t="s">
        <v>411</v>
      </c>
      <c r="B41" s="157">
        <v>4419000</v>
      </c>
      <c r="C41" s="217">
        <v>1</v>
      </c>
      <c r="D41" s="157">
        <f>B41*C41</f>
        <v>4419000</v>
      </c>
      <c r="E41" s="157"/>
      <c r="F41" s="157">
        <f>D41</f>
        <v>4419000</v>
      </c>
    </row>
    <row r="42" spans="1:7">
      <c r="A42" s="214" t="s">
        <v>412</v>
      </c>
      <c r="B42" s="230">
        <v>2993000</v>
      </c>
      <c r="C42" s="231">
        <v>4.4000000000000004</v>
      </c>
      <c r="D42" s="157">
        <f>B42*C42</f>
        <v>13169200.000000002</v>
      </c>
      <c r="E42" s="230"/>
      <c r="F42" s="157">
        <f>D42</f>
        <v>13169200.000000002</v>
      </c>
    </row>
    <row r="43" spans="1:7">
      <c r="A43" s="214" t="s">
        <v>413</v>
      </c>
      <c r="B43" s="157"/>
      <c r="C43" s="217"/>
      <c r="D43" s="157">
        <v>17896000</v>
      </c>
      <c r="E43" s="157"/>
      <c r="F43" s="157">
        <f>D43</f>
        <v>17896000</v>
      </c>
    </row>
    <row r="44" spans="1:7">
      <c r="A44" s="218" t="s">
        <v>332</v>
      </c>
      <c r="B44" s="158"/>
      <c r="C44" s="219"/>
      <c r="D44" s="158">
        <f>SUM(D41:D43)</f>
        <v>35484200</v>
      </c>
      <c r="E44" s="158"/>
      <c r="F44" s="158">
        <f>SUM(F41:F43)</f>
        <v>35484200</v>
      </c>
    </row>
    <row r="45" spans="1:7">
      <c r="A45" s="214" t="s">
        <v>414</v>
      </c>
      <c r="B45" s="157">
        <v>3858040</v>
      </c>
      <c r="C45" s="217">
        <v>4</v>
      </c>
      <c r="D45" s="157">
        <f>B45*C45</f>
        <v>15432160</v>
      </c>
      <c r="E45" s="157"/>
      <c r="F45" s="157">
        <f t="shared" si="0"/>
        <v>15432160</v>
      </c>
    </row>
    <row r="46" spans="1:7">
      <c r="A46" s="214" t="s">
        <v>326</v>
      </c>
      <c r="B46" s="157"/>
      <c r="C46" s="217"/>
      <c r="D46" s="157">
        <v>7969000</v>
      </c>
      <c r="E46" s="157"/>
      <c r="F46" s="157">
        <f t="shared" si="0"/>
        <v>7969000</v>
      </c>
    </row>
    <row r="47" spans="1:7">
      <c r="A47" s="120" t="s">
        <v>327</v>
      </c>
      <c r="B47" s="156"/>
      <c r="C47" s="216"/>
      <c r="D47" s="156">
        <f>SUM(D45:D46)</f>
        <v>23401160</v>
      </c>
      <c r="E47" s="156"/>
      <c r="F47" s="156">
        <f>SUM(F45:F46)</f>
        <v>23401160</v>
      </c>
    </row>
    <row r="48" spans="1:7">
      <c r="A48" s="214" t="s">
        <v>328</v>
      </c>
      <c r="B48" s="157">
        <v>2200000</v>
      </c>
      <c r="C48" s="217">
        <v>22.35</v>
      </c>
      <c r="D48" s="157">
        <v>49170000</v>
      </c>
      <c r="E48" s="157"/>
      <c r="F48" s="157">
        <f t="shared" si="0"/>
        <v>49170000</v>
      </c>
    </row>
    <row r="49" spans="1:8">
      <c r="A49" s="214" t="s">
        <v>329</v>
      </c>
      <c r="B49" s="157"/>
      <c r="C49" s="217"/>
      <c r="D49" s="157">
        <v>43083366</v>
      </c>
      <c r="E49" s="157"/>
      <c r="F49" s="157">
        <f t="shared" si="0"/>
        <v>43083366</v>
      </c>
    </row>
    <row r="50" spans="1:8">
      <c r="A50" s="214" t="s">
        <v>330</v>
      </c>
      <c r="B50" s="157">
        <v>285</v>
      </c>
      <c r="C50" s="217">
        <v>806</v>
      </c>
      <c r="D50" s="157">
        <f>B50*C50</f>
        <v>229710</v>
      </c>
      <c r="E50" s="157"/>
      <c r="F50" s="157">
        <f t="shared" si="0"/>
        <v>229710</v>
      </c>
    </row>
    <row r="51" spans="1:8" ht="15.75" thickBot="1">
      <c r="A51" s="120" t="s">
        <v>331</v>
      </c>
      <c r="B51" s="156"/>
      <c r="C51" s="216"/>
      <c r="D51" s="156">
        <f>SUM(D48:D50)</f>
        <v>92483076</v>
      </c>
      <c r="E51" s="156"/>
      <c r="F51" s="156">
        <f>SUM(F48:F50)</f>
        <v>92483076</v>
      </c>
    </row>
    <row r="52" spans="1:8" ht="15.75" thickBot="1">
      <c r="A52" s="220" t="s">
        <v>333</v>
      </c>
      <c r="B52" s="221"/>
      <c r="C52" s="222"/>
      <c r="D52" s="221">
        <f>SUM(D26+D27+D28+D29+D30+D33+D36+D39+D40+D44+D47+D51)</f>
        <v>314512327</v>
      </c>
      <c r="E52" s="221">
        <f t="shared" ref="E52:F52" si="1">SUM(E26+E27+E28+E29+E30+E33+E36+E39+E40+E44+E47+E51)</f>
        <v>0</v>
      </c>
      <c r="F52" s="221">
        <f t="shared" si="1"/>
        <v>314512327</v>
      </c>
    </row>
    <row r="53" spans="1:8">
      <c r="A53" s="228" t="s">
        <v>334</v>
      </c>
      <c r="B53" s="151">
        <v>1210</v>
      </c>
      <c r="C53" s="232">
        <v>11470.945</v>
      </c>
      <c r="D53" s="151">
        <f>B53*C53</f>
        <v>13879843.449999999</v>
      </c>
      <c r="E53" s="151"/>
      <c r="F53" s="151">
        <v>13879845</v>
      </c>
      <c r="G53" s="61">
        <v>13879845</v>
      </c>
    </row>
    <row r="54" spans="1:8">
      <c r="A54" s="120" t="s">
        <v>335</v>
      </c>
      <c r="B54" s="150"/>
      <c r="C54" s="190"/>
      <c r="D54" s="150">
        <v>0</v>
      </c>
      <c r="E54" s="150"/>
      <c r="F54" s="150">
        <v>0</v>
      </c>
    </row>
    <row r="55" spans="1:8" ht="15.75" thickBot="1">
      <c r="A55" s="218" t="s">
        <v>336</v>
      </c>
      <c r="B55" s="152"/>
      <c r="C55" s="233"/>
      <c r="D55" s="152">
        <f>SUM(D53:D54)</f>
        <v>13879843.449999999</v>
      </c>
      <c r="E55" s="152"/>
      <c r="F55" s="152">
        <f>SUM(F53:F54)</f>
        <v>13879845</v>
      </c>
    </row>
    <row r="56" spans="1:8">
      <c r="A56" s="234" t="s">
        <v>198</v>
      </c>
      <c r="B56" s="235"/>
      <c r="C56" s="236"/>
      <c r="D56" s="235">
        <f>D55</f>
        <v>13879843.449999999</v>
      </c>
      <c r="E56" s="235"/>
      <c r="F56" s="153">
        <f>F55</f>
        <v>13879845</v>
      </c>
    </row>
    <row r="57" spans="1:8">
      <c r="A57" s="120" t="s">
        <v>272</v>
      </c>
      <c r="B57" s="150"/>
      <c r="C57" s="190"/>
      <c r="D57" s="148">
        <f>613803555</f>
        <v>613803555</v>
      </c>
      <c r="E57" s="150"/>
      <c r="F57" s="148">
        <f>E2+F25+F52+F56</f>
        <v>654727792</v>
      </c>
      <c r="G57" s="61">
        <v>654727792</v>
      </c>
      <c r="H57" s="62">
        <f>G57-F57</f>
        <v>0</v>
      </c>
    </row>
    <row r="58" spans="1:8">
      <c r="A58" s="237" t="s">
        <v>458</v>
      </c>
      <c r="B58" s="168"/>
      <c r="C58" s="238"/>
      <c r="D58" s="189"/>
      <c r="E58" s="168"/>
      <c r="F58" s="189">
        <v>13200000</v>
      </c>
      <c r="H58" s="62"/>
    </row>
    <row r="59" spans="1:8">
      <c r="A59" s="239" t="s">
        <v>467</v>
      </c>
      <c r="B59" s="240"/>
      <c r="C59" s="241"/>
      <c r="D59" s="242"/>
      <c r="E59" s="240"/>
      <c r="F59" s="242">
        <v>34790340</v>
      </c>
      <c r="H59" s="62"/>
    </row>
    <row r="60" spans="1:8">
      <c r="A60" s="237" t="s">
        <v>459</v>
      </c>
      <c r="B60" s="168"/>
      <c r="C60" s="238"/>
      <c r="D60" s="189"/>
      <c r="E60" s="168"/>
      <c r="F60" s="189">
        <v>800000</v>
      </c>
      <c r="H60" s="62"/>
    </row>
    <row r="61" spans="1:8" ht="15.75">
      <c r="A61" s="121" t="s">
        <v>54</v>
      </c>
      <c r="B61" s="243"/>
      <c r="C61" s="244"/>
      <c r="D61" s="148"/>
      <c r="E61" s="148"/>
      <c r="F61" s="148">
        <f>SUM(F57:F60)</f>
        <v>703518132</v>
      </c>
    </row>
    <row r="62" spans="1:8" ht="15.75">
      <c r="A62" s="122" t="s">
        <v>337</v>
      </c>
      <c r="B62" s="245"/>
      <c r="C62" s="190"/>
      <c r="D62" s="150"/>
      <c r="E62" s="150"/>
      <c r="F62" s="150">
        <f>830000000+11000000</f>
        <v>841000000</v>
      </c>
    </row>
    <row r="63" spans="1:8" ht="15.75">
      <c r="A63" s="122" t="s">
        <v>62</v>
      </c>
      <c r="B63" s="245"/>
      <c r="C63" s="190"/>
      <c r="D63" s="150"/>
      <c r="E63" s="150"/>
      <c r="F63" s="150">
        <v>35000000</v>
      </c>
    </row>
    <row r="64" spans="1:8" ht="15.75">
      <c r="A64" s="122" t="s">
        <v>64</v>
      </c>
      <c r="B64" s="245"/>
      <c r="C64" s="190"/>
      <c r="D64" s="150"/>
      <c r="E64" s="150"/>
      <c r="F64" s="150">
        <v>1500000</v>
      </c>
    </row>
    <row r="65" spans="1:7" ht="15.75">
      <c r="A65" s="121" t="s">
        <v>124</v>
      </c>
      <c r="B65" s="243"/>
      <c r="C65" s="190"/>
      <c r="D65" s="150"/>
      <c r="E65" s="150"/>
      <c r="F65" s="148">
        <f>SUM(F62:F64)</f>
        <v>877500000</v>
      </c>
    </row>
    <row r="66" spans="1:7" ht="15.75">
      <c r="A66" s="122" t="s">
        <v>338</v>
      </c>
      <c r="B66" s="245"/>
      <c r="C66" s="190"/>
      <c r="D66" s="150"/>
      <c r="E66" s="150"/>
      <c r="F66" s="150">
        <f>'[2]Kmd. Önkorm.kötelező '!$C$16-F70-F71</f>
        <v>47000000</v>
      </c>
    </row>
    <row r="67" spans="1:7" ht="15.75">
      <c r="A67" s="122" t="s">
        <v>370</v>
      </c>
      <c r="B67" s="245"/>
      <c r="C67" s="190"/>
      <c r="D67" s="150"/>
      <c r="E67" s="150"/>
      <c r="F67" s="150">
        <f>'[2]Kmd. Hivatal kötelező'!$C$16</f>
        <v>9000000</v>
      </c>
    </row>
    <row r="68" spans="1:7" ht="15.75">
      <c r="A68" s="122" t="s">
        <v>368</v>
      </c>
      <c r="B68" s="245"/>
      <c r="C68" s="190"/>
      <c r="D68" s="150"/>
      <c r="E68" s="150"/>
      <c r="F68" s="150">
        <f>'[2]Körmendi Kult. Közp.kötelezö'!$BA$16+'[2]Faludi F Könyvtár kötelező '!$BA$16+'[2]Múzeum önként vállalt'!$BA$16</f>
        <v>29500000</v>
      </c>
    </row>
    <row r="69" spans="1:7" ht="15.75">
      <c r="A69" s="122" t="s">
        <v>369</v>
      </c>
      <c r="B69" s="245"/>
      <c r="C69" s="190"/>
      <c r="D69" s="150"/>
      <c r="E69" s="150"/>
      <c r="F69" s="150">
        <f>'[2]Kmd. Város Gondn.kötelező'!$C$16</f>
        <v>175512000</v>
      </c>
    </row>
    <row r="70" spans="1:7" ht="15.75">
      <c r="A70" s="122" t="s">
        <v>339</v>
      </c>
      <c r="B70" s="245"/>
      <c r="C70" s="190"/>
      <c r="D70" s="150"/>
      <c r="E70" s="150"/>
      <c r="F70" s="150">
        <v>69000000</v>
      </c>
    </row>
    <row r="71" spans="1:7" ht="15.75">
      <c r="A71" s="122" t="s">
        <v>340</v>
      </c>
      <c r="B71" s="245"/>
      <c r="C71" s="190"/>
      <c r="D71" s="150"/>
      <c r="E71" s="150"/>
      <c r="F71" s="150">
        <v>18630000</v>
      </c>
      <c r="G71" s="62"/>
    </row>
    <row r="72" spans="1:7" ht="15.75">
      <c r="A72" s="121" t="s">
        <v>123</v>
      </c>
      <c r="B72" s="245"/>
      <c r="C72" s="190"/>
      <c r="D72" s="150"/>
      <c r="E72" s="150"/>
      <c r="F72" s="148">
        <f>SUM(F66:F71)</f>
        <v>348642000</v>
      </c>
    </row>
    <row r="73" spans="1:7" ht="15.75">
      <c r="A73" s="188" t="s">
        <v>457</v>
      </c>
      <c r="B73" s="246"/>
      <c r="C73" s="238"/>
      <c r="D73" s="168"/>
      <c r="E73" s="168"/>
      <c r="F73" s="189">
        <f>'[2]Kmd. Önkorm.kötelező '!$BB$20+'[2]Kmd. Város Gondn.kötelező'!$BA$20+'[2]Körmendi Kult. Közp.kötelezö'!$BA$20+'[2]Faludi F Könyvtár kötelező '!$BA$20+'[2]Múzeum önként vállalt'!$BA$19</f>
        <v>2000000</v>
      </c>
    </row>
    <row r="74" spans="1:7" ht="15.75">
      <c r="A74" s="208" t="s">
        <v>468</v>
      </c>
      <c r="B74" s="247"/>
      <c r="C74" s="248"/>
      <c r="D74" s="249"/>
      <c r="E74" s="249"/>
      <c r="F74" s="209">
        <f>F61+F65+F72+F73</f>
        <v>1931660132</v>
      </c>
    </row>
    <row r="75" spans="1:7" ht="15.75">
      <c r="A75" s="121" t="s">
        <v>58</v>
      </c>
      <c r="B75" s="243"/>
      <c r="C75" s="190"/>
      <c r="D75" s="150"/>
      <c r="E75" s="150"/>
      <c r="F75" s="148">
        <f>'[2]Bevételek  összesen '!$AC$11</f>
        <v>19250000</v>
      </c>
    </row>
    <row r="76" spans="1:7" ht="15.75">
      <c r="A76" s="122" t="s">
        <v>70</v>
      </c>
      <c r="B76" s="245"/>
      <c r="C76" s="190"/>
      <c r="D76" s="150"/>
      <c r="E76" s="150"/>
      <c r="F76" s="150">
        <v>77580000</v>
      </c>
    </row>
    <row r="77" spans="1:7" ht="15.75">
      <c r="A77" s="122" t="s">
        <v>371</v>
      </c>
      <c r="B77" s="245"/>
      <c r="C77" s="190"/>
      <c r="D77" s="150"/>
      <c r="E77" s="150"/>
      <c r="F77" s="150">
        <v>700000</v>
      </c>
    </row>
    <row r="78" spans="1:7" ht="15.75">
      <c r="A78" s="122" t="s">
        <v>372</v>
      </c>
      <c r="B78" s="245"/>
      <c r="C78" s="190"/>
      <c r="D78" s="150"/>
      <c r="E78" s="150"/>
      <c r="F78" s="150">
        <v>300000</v>
      </c>
    </row>
    <row r="79" spans="1:7" ht="15.75">
      <c r="A79" s="121" t="s">
        <v>72</v>
      </c>
      <c r="B79" s="245"/>
      <c r="C79" s="190"/>
      <c r="D79" s="150"/>
      <c r="E79" s="150"/>
      <c r="F79" s="148">
        <f>SUM(F76:F78)</f>
        <v>78580000</v>
      </c>
    </row>
    <row r="80" spans="1:7" ht="15.75">
      <c r="A80" s="122" t="s">
        <v>341</v>
      </c>
      <c r="B80" s="243"/>
      <c r="C80" s="190"/>
      <c r="D80" s="150"/>
      <c r="E80" s="150"/>
      <c r="F80" s="150">
        <f>420000+2000000</f>
        <v>2420000</v>
      </c>
    </row>
    <row r="81" spans="1:7" ht="15.75">
      <c r="A81" s="121" t="s">
        <v>469</v>
      </c>
      <c r="B81" s="243"/>
      <c r="C81" s="244"/>
      <c r="D81" s="148"/>
      <c r="E81" s="148"/>
      <c r="F81" s="148">
        <f>SUM(F80:F80)</f>
        <v>2420000</v>
      </c>
      <c r="G81" s="62"/>
    </row>
    <row r="82" spans="1:7" ht="15.75">
      <c r="A82" s="208" t="s">
        <v>470</v>
      </c>
      <c r="B82" s="250"/>
      <c r="C82" s="251"/>
      <c r="D82" s="209"/>
      <c r="E82" s="209"/>
      <c r="F82" s="209">
        <f>F75+F79+F81</f>
        <v>100250000</v>
      </c>
      <c r="G82" s="62"/>
    </row>
    <row r="83" spans="1:7" ht="15.75">
      <c r="A83" s="122" t="s">
        <v>127</v>
      </c>
      <c r="B83" s="245"/>
      <c r="C83" s="190"/>
      <c r="D83" s="150"/>
      <c r="E83" s="150"/>
      <c r="F83" s="150">
        <f>'[2]Kmd. Önkorm.kötelező '!$C$24</f>
        <v>456705846</v>
      </c>
    </row>
    <row r="84" spans="1:7" ht="15.75">
      <c r="A84" s="122" t="s">
        <v>262</v>
      </c>
      <c r="B84" s="245"/>
      <c r="C84" s="190"/>
      <c r="D84" s="150"/>
      <c r="E84" s="150"/>
      <c r="F84" s="150">
        <f>'[2]Bevételek  összesen '!$C$26</f>
        <v>189071171</v>
      </c>
    </row>
    <row r="85" spans="1:7" ht="15.75">
      <c r="A85" s="122" t="s">
        <v>385</v>
      </c>
      <c r="B85" s="245"/>
      <c r="C85" s="190"/>
      <c r="D85" s="150"/>
      <c r="E85" s="150"/>
      <c r="F85" s="148">
        <f>F83+F84</f>
        <v>645777017</v>
      </c>
    </row>
    <row r="86" spans="1:7" ht="15.75">
      <c r="A86" s="122" t="s">
        <v>342</v>
      </c>
      <c r="B86" s="245"/>
      <c r="C86" s="190"/>
      <c r="D86" s="150"/>
      <c r="E86" s="150"/>
      <c r="F86" s="150">
        <f>'[2]Bevételek  összesen '!$C$27</f>
        <v>453328050</v>
      </c>
    </row>
    <row r="87" spans="1:7" ht="15.75">
      <c r="A87" s="122" t="s">
        <v>343</v>
      </c>
      <c r="B87" s="245"/>
      <c r="C87" s="190"/>
      <c r="D87" s="150"/>
      <c r="E87" s="150"/>
      <c r="F87" s="150">
        <f>'[2]Kmd. Önkorm.kötelező '!$C$27</f>
        <v>98000000</v>
      </c>
    </row>
    <row r="88" spans="1:7" ht="15.75">
      <c r="A88" s="121" t="s">
        <v>180</v>
      </c>
      <c r="B88" s="243"/>
      <c r="C88" s="190"/>
      <c r="D88" s="150"/>
      <c r="E88" s="150"/>
      <c r="F88" s="148">
        <f>SUM(F86:F87)</f>
        <v>551328050</v>
      </c>
    </row>
    <row r="89" spans="1:7" ht="15.75">
      <c r="A89" s="121" t="s">
        <v>183</v>
      </c>
      <c r="B89" s="243"/>
      <c r="C89" s="190"/>
      <c r="D89" s="150"/>
      <c r="E89" s="150"/>
      <c r="F89" s="148">
        <f>F74+F82+F85+F88</f>
        <v>3229015199</v>
      </c>
    </row>
    <row r="90" spans="1:7">
      <c r="B90" s="62"/>
      <c r="C90" s="252"/>
      <c r="D90" s="62"/>
      <c r="E90" s="62"/>
      <c r="F90" s="62"/>
    </row>
    <row r="91" spans="1:7">
      <c r="F91" s="62">
        <f>'[2]Bevételek  összesen '!$AC$33</f>
        <v>3229015199</v>
      </c>
    </row>
    <row r="93" spans="1:7">
      <c r="F93" s="62">
        <f>F91-F89</f>
        <v>0</v>
      </c>
    </row>
  </sheetData>
  <pageMargins left="0.7" right="0.7" top="0.75" bottom="0.75" header="0.3" footer="0.3"/>
  <pageSetup paperSize="9" scale="49" orientation="portrait" r:id="rId1"/>
  <headerFooter>
    <oddHeader>&amp;CKörmend Város Önkormányzata bevételei
 kiemelt előirányzatonként a 2020. évben&amp;R"5. melléklet .../2020.(...) önkormányzati rendelethez
 adatok Ft-ban"</oddHead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I108"/>
  <sheetViews>
    <sheetView topLeftCell="A7" zoomScaleNormal="100" workbookViewId="0">
      <selection activeCell="O33" sqref="O33"/>
    </sheetView>
  </sheetViews>
  <sheetFormatPr defaultColWidth="9.140625" defaultRowHeight="21"/>
  <cols>
    <col min="1" max="1" width="6" style="110" customWidth="1"/>
    <col min="2" max="2" width="57.7109375" style="110" customWidth="1"/>
    <col min="3" max="3" width="23.7109375" style="110" customWidth="1"/>
    <col min="4" max="4" width="22.140625" style="110" customWidth="1"/>
    <col min="5" max="5" width="19.42578125" style="110" bestFit="1" customWidth="1"/>
    <col min="6" max="7" width="17" style="110" bestFit="1" customWidth="1"/>
    <col min="8" max="8" width="12.28515625" style="110" bestFit="1" customWidth="1"/>
    <col min="9" max="9" width="15.5703125" style="110" bestFit="1" customWidth="1"/>
    <col min="10" max="16384" width="9.140625" style="110"/>
  </cols>
  <sheetData>
    <row r="2" spans="1:7">
      <c r="A2" s="307" t="s">
        <v>130</v>
      </c>
      <c r="B2" s="308"/>
      <c r="C2" s="308"/>
      <c r="D2" s="308"/>
    </row>
    <row r="3" spans="1:7">
      <c r="A3" s="211"/>
      <c r="B3" s="212"/>
      <c r="C3" s="212"/>
      <c r="D3" s="211" t="s">
        <v>248</v>
      </c>
    </row>
    <row r="4" spans="1:7">
      <c r="A4" s="80" t="s">
        <v>199</v>
      </c>
      <c r="B4" s="79"/>
      <c r="C4" s="79"/>
      <c r="D4" s="81">
        <f>'[1]kiadások  összesen '!$AL$5</f>
        <v>413866755</v>
      </c>
    </row>
    <row r="5" spans="1:7">
      <c r="A5" s="80" t="s">
        <v>200</v>
      </c>
      <c r="B5" s="79"/>
      <c r="C5" s="79"/>
      <c r="D5" s="81">
        <f>'[1]kiadások  összesen '!$AL$6</f>
        <v>78147324</v>
      </c>
    </row>
    <row r="6" spans="1:7">
      <c r="A6" s="80" t="s">
        <v>201</v>
      </c>
      <c r="B6" s="79"/>
      <c r="C6" s="79"/>
      <c r="D6" s="81">
        <f>'[1]kiadások  összesen '!$AL$7</f>
        <v>768277836</v>
      </c>
    </row>
    <row r="7" spans="1:7">
      <c r="A7" s="80" t="s">
        <v>202</v>
      </c>
      <c r="B7" s="79"/>
      <c r="C7" s="79"/>
      <c r="D7" s="81">
        <f>'[1]kiadások  összesen '!$AL$8</f>
        <v>14000000</v>
      </c>
    </row>
    <row r="8" spans="1:7">
      <c r="A8" s="80" t="s">
        <v>291</v>
      </c>
      <c r="B8" s="79"/>
      <c r="C8" s="79"/>
      <c r="D8" s="81">
        <f>'[1]kiadások  összesen '!$AL$9</f>
        <v>0</v>
      </c>
    </row>
    <row r="9" spans="1:7">
      <c r="A9" s="304" t="s">
        <v>203</v>
      </c>
      <c r="B9" s="304"/>
      <c r="C9" s="79"/>
      <c r="D9" s="81">
        <f>'[1]kiadások  összesen '!$AL$10</f>
        <v>733250050</v>
      </c>
      <c r="E9" s="112">
        <f>D19+D25+D32+D34</f>
        <v>733250050</v>
      </c>
      <c r="G9" s="112">
        <f>E9-D9</f>
        <v>0</v>
      </c>
    </row>
    <row r="10" spans="1:7">
      <c r="A10" s="79"/>
      <c r="B10" s="80" t="s">
        <v>204</v>
      </c>
      <c r="C10" s="79"/>
      <c r="D10" s="111"/>
    </row>
    <row r="11" spans="1:7">
      <c r="A11" s="79"/>
      <c r="B11" s="79" t="s">
        <v>205</v>
      </c>
      <c r="C11" s="111"/>
      <c r="D11" s="111">
        <v>186545052</v>
      </c>
    </row>
    <row r="12" spans="1:7" ht="40.5">
      <c r="A12" s="79"/>
      <c r="B12" s="253" t="s">
        <v>206</v>
      </c>
      <c r="C12" s="111"/>
      <c r="D12" s="111">
        <v>56823205</v>
      </c>
    </row>
    <row r="13" spans="1:7" ht="40.5">
      <c r="A13" s="79"/>
      <c r="B13" s="253" t="s">
        <v>207</v>
      </c>
      <c r="C13" s="111"/>
      <c r="D13" s="111">
        <v>11916030</v>
      </c>
    </row>
    <row r="14" spans="1:7" ht="40.5">
      <c r="A14" s="79"/>
      <c r="B14" s="253" t="s">
        <v>208</v>
      </c>
      <c r="C14" s="111"/>
      <c r="D14" s="111">
        <v>7400365</v>
      </c>
    </row>
    <row r="15" spans="1:7">
      <c r="A15" s="79"/>
      <c r="B15" s="79" t="s">
        <v>267</v>
      </c>
      <c r="C15" s="111"/>
      <c r="D15" s="111">
        <f>14645400+399420</f>
        <v>15044820</v>
      </c>
    </row>
    <row r="16" spans="1:7">
      <c r="A16" s="176"/>
      <c r="B16" s="176" t="s">
        <v>464</v>
      </c>
      <c r="C16" s="163"/>
      <c r="D16" s="163">
        <v>1000000</v>
      </c>
    </row>
    <row r="17" spans="1:9">
      <c r="A17" s="79"/>
      <c r="B17" s="79" t="s">
        <v>465</v>
      </c>
      <c r="C17" s="111"/>
      <c r="D17" s="111">
        <v>1375780</v>
      </c>
    </row>
    <row r="18" spans="1:9">
      <c r="A18" s="79"/>
      <c r="B18" s="79" t="s">
        <v>466</v>
      </c>
      <c r="C18" s="111"/>
      <c r="D18" s="111">
        <f>6748979+28041361</f>
        <v>34790340</v>
      </c>
    </row>
    <row r="19" spans="1:9" ht="40.5">
      <c r="A19" s="79"/>
      <c r="B19" s="254" t="s">
        <v>209</v>
      </c>
      <c r="C19" s="111">
        <f>SUM(C11:C18)</f>
        <v>0</v>
      </c>
      <c r="D19" s="111">
        <f>SUM(D11:D18)</f>
        <v>314895592</v>
      </c>
    </row>
    <row r="20" spans="1:9">
      <c r="A20" s="79"/>
      <c r="B20" s="79"/>
      <c r="C20" s="111"/>
      <c r="D20" s="111"/>
    </row>
    <row r="21" spans="1:9">
      <c r="A21" s="79"/>
      <c r="B21" s="80" t="s">
        <v>210</v>
      </c>
      <c r="C21" s="111"/>
      <c r="D21" s="111"/>
    </row>
    <row r="22" spans="1:9">
      <c r="A22" s="79"/>
      <c r="B22" s="79" t="s">
        <v>211</v>
      </c>
      <c r="C22" s="111"/>
      <c r="D22" s="111">
        <f>277097685-2646000</f>
        <v>274451685</v>
      </c>
    </row>
    <row r="23" spans="1:9">
      <c r="A23" s="79"/>
      <c r="B23" s="79" t="s">
        <v>266</v>
      </c>
      <c r="C23" s="111"/>
      <c r="D23" s="111">
        <f>181200*299+2646000+85981</f>
        <v>56910781</v>
      </c>
    </row>
    <row r="24" spans="1:9">
      <c r="A24" s="79"/>
      <c r="B24" s="79" t="s">
        <v>375</v>
      </c>
      <c r="C24" s="111"/>
      <c r="D24" s="111">
        <f>26203623+300000</f>
        <v>26503623</v>
      </c>
      <c r="E24" s="112"/>
    </row>
    <row r="25" spans="1:9" ht="40.5">
      <c r="A25" s="79"/>
      <c r="B25" s="254" t="s">
        <v>210</v>
      </c>
      <c r="C25" s="111"/>
      <c r="D25" s="81">
        <f>SUM(D22:D24)</f>
        <v>357866089</v>
      </c>
    </row>
    <row r="26" spans="1:9">
      <c r="A26" s="79"/>
      <c r="B26" s="254"/>
      <c r="C26" s="111"/>
      <c r="D26" s="111"/>
    </row>
    <row r="27" spans="1:9">
      <c r="A27" s="79"/>
      <c r="B27" s="80" t="s">
        <v>212</v>
      </c>
      <c r="C27" s="111"/>
      <c r="D27" s="111"/>
    </row>
    <row r="28" spans="1:9">
      <c r="A28" s="79"/>
      <c r="B28" s="79" t="s">
        <v>213</v>
      </c>
      <c r="C28" s="111"/>
      <c r="D28" s="111">
        <v>35484200</v>
      </c>
    </row>
    <row r="29" spans="1:9">
      <c r="A29" s="79"/>
      <c r="B29" s="79" t="s">
        <v>214</v>
      </c>
      <c r="C29" s="111"/>
      <c r="D29" s="111">
        <v>2313564</v>
      </c>
      <c r="F29" s="112"/>
    </row>
    <row r="30" spans="1:9">
      <c r="A30" s="79"/>
      <c r="B30" s="79" t="s">
        <v>268</v>
      </c>
      <c r="C30" s="111"/>
      <c r="D30" s="111">
        <f>19237749-D29</f>
        <v>16924185</v>
      </c>
      <c r="G30" s="112"/>
    </row>
    <row r="31" spans="1:9">
      <c r="A31" s="79"/>
      <c r="B31" s="79" t="s">
        <v>265</v>
      </c>
      <c r="C31" s="111"/>
      <c r="D31" s="111">
        <v>3498420</v>
      </c>
    </row>
    <row r="32" spans="1:9">
      <c r="A32" s="79"/>
      <c r="B32" s="80" t="s">
        <v>215</v>
      </c>
      <c r="C32" s="111"/>
      <c r="D32" s="81">
        <f>SUM(D28:D31)</f>
        <v>58220369</v>
      </c>
      <c r="E32" s="62">
        <f>D25+D32</f>
        <v>416086458</v>
      </c>
      <c r="F32" s="110">
        <v>435363190</v>
      </c>
      <c r="G32" s="110">
        <f>66*181200</f>
        <v>11959200</v>
      </c>
      <c r="H32" s="110">
        <f>7317532</f>
        <v>7317532</v>
      </c>
      <c r="I32" s="110">
        <f>F32-G32-H32</f>
        <v>416086458</v>
      </c>
    </row>
    <row r="33" spans="1:7">
      <c r="A33" s="79"/>
      <c r="B33" s="79"/>
      <c r="C33" s="111"/>
      <c r="D33" s="111"/>
      <c r="G33" s="112"/>
    </row>
    <row r="34" spans="1:7">
      <c r="A34" s="79"/>
      <c r="B34" s="79" t="s">
        <v>216</v>
      </c>
      <c r="C34" s="111"/>
      <c r="D34" s="111">
        <v>2268000</v>
      </c>
    </row>
    <row r="35" spans="1:7">
      <c r="A35" s="80" t="s">
        <v>217</v>
      </c>
      <c r="B35" s="79"/>
      <c r="C35" s="111"/>
      <c r="D35" s="81">
        <f>SUM(D36:D40)</f>
        <v>51150000</v>
      </c>
      <c r="F35" s="162"/>
    </row>
    <row r="36" spans="1:7">
      <c r="A36" s="79"/>
      <c r="B36" s="79" t="s">
        <v>374</v>
      </c>
      <c r="C36" s="111"/>
      <c r="D36" s="111">
        <f>28750000+8000000</f>
        <v>36750000</v>
      </c>
    </row>
    <row r="37" spans="1:7">
      <c r="A37" s="79"/>
      <c r="B37" s="79" t="s">
        <v>344</v>
      </c>
      <c r="C37" s="111"/>
      <c r="D37" s="111">
        <v>1000000</v>
      </c>
      <c r="G37" s="112"/>
    </row>
    <row r="38" spans="1:7">
      <c r="A38" s="79"/>
      <c r="B38" s="79" t="s">
        <v>345</v>
      </c>
      <c r="C38" s="111"/>
      <c r="D38" s="111">
        <v>900000</v>
      </c>
    </row>
    <row r="39" spans="1:7">
      <c r="A39" s="260"/>
      <c r="B39" s="260" t="s">
        <v>481</v>
      </c>
      <c r="C39" s="261"/>
      <c r="D39" s="261">
        <v>1500000</v>
      </c>
    </row>
    <row r="40" spans="1:7">
      <c r="A40" s="79"/>
      <c r="B40" s="79" t="s">
        <v>482</v>
      </c>
      <c r="C40" s="111"/>
      <c r="D40" s="111">
        <v>11000000</v>
      </c>
    </row>
    <row r="41" spans="1:7">
      <c r="A41" s="309" t="s">
        <v>347</v>
      </c>
      <c r="B41" s="310"/>
      <c r="C41" s="81"/>
      <c r="D41" s="81">
        <f>SUM(D42:D45)</f>
        <v>20038000</v>
      </c>
    </row>
    <row r="42" spans="1:7">
      <c r="A42" s="255"/>
      <c r="B42" s="123" t="s">
        <v>373</v>
      </c>
      <c r="C42" s="111"/>
      <c r="D42" s="111">
        <v>15000000</v>
      </c>
    </row>
    <row r="43" spans="1:7">
      <c r="A43" s="255"/>
      <c r="B43" s="123" t="s">
        <v>534</v>
      </c>
      <c r="C43" s="111"/>
      <c r="D43" s="111">
        <v>2238000</v>
      </c>
    </row>
    <row r="44" spans="1:7">
      <c r="A44" s="255"/>
      <c r="B44" s="123" t="s">
        <v>536</v>
      </c>
      <c r="C44" s="111"/>
      <c r="D44" s="111">
        <v>2500000</v>
      </c>
    </row>
    <row r="45" spans="1:7">
      <c r="A45" s="255"/>
      <c r="B45" s="123" t="s">
        <v>535</v>
      </c>
      <c r="C45" s="111"/>
      <c r="D45" s="111">
        <v>300000</v>
      </c>
      <c r="E45" s="112"/>
    </row>
    <row r="46" spans="1:7">
      <c r="A46" s="80" t="s">
        <v>218</v>
      </c>
      <c r="B46" s="79"/>
      <c r="C46" s="79"/>
      <c r="D46" s="81">
        <f>D4+D5+D6+D7+D8+D9+D35+D41</f>
        <v>2078729965</v>
      </c>
    </row>
    <row r="47" spans="1:7">
      <c r="A47" s="80" t="s">
        <v>260</v>
      </c>
      <c r="B47" s="79"/>
      <c r="C47" s="79"/>
      <c r="D47" s="81">
        <f>K.1!B11</f>
        <v>20000000</v>
      </c>
    </row>
    <row r="48" spans="1:7">
      <c r="A48" s="80" t="s">
        <v>261</v>
      </c>
      <c r="B48" s="79"/>
      <c r="C48" s="79"/>
      <c r="D48" s="81">
        <f>K.1!B12</f>
        <v>6103561</v>
      </c>
    </row>
    <row r="49" spans="1:4">
      <c r="A49" s="80" t="s">
        <v>219</v>
      </c>
      <c r="B49" s="79"/>
      <c r="C49" s="79"/>
      <c r="D49" s="81">
        <f>SUM(D46:D48)</f>
        <v>2104833526</v>
      </c>
    </row>
    <row r="50" spans="1:4">
      <c r="A50" s="305" t="s">
        <v>224</v>
      </c>
      <c r="B50" s="306"/>
      <c r="C50" s="306"/>
      <c r="D50" s="306"/>
    </row>
    <row r="51" spans="1:4">
      <c r="A51" s="80" t="s">
        <v>220</v>
      </c>
      <c r="B51" s="79"/>
      <c r="C51" s="79"/>
      <c r="D51" s="81">
        <f>'[1]kiadások  összesen '!$AL$21</f>
        <v>622048224</v>
      </c>
    </row>
    <row r="52" spans="1:4">
      <c r="A52" s="80" t="s">
        <v>221</v>
      </c>
      <c r="B52" s="79"/>
      <c r="C52" s="79"/>
      <c r="D52" s="81">
        <f>'[1]kiadások  összesen '!$AL$25</f>
        <v>264291943</v>
      </c>
    </row>
    <row r="53" spans="1:4">
      <c r="A53" s="80" t="s">
        <v>222</v>
      </c>
      <c r="B53" s="79"/>
      <c r="C53" s="79"/>
      <c r="D53" s="81">
        <f>SUM(D54:D61)</f>
        <v>58522624</v>
      </c>
    </row>
    <row r="54" spans="1:4">
      <c r="A54" s="175"/>
      <c r="B54" s="176" t="s">
        <v>443</v>
      </c>
      <c r="C54" s="176"/>
      <c r="D54" s="177">
        <v>30000000</v>
      </c>
    </row>
    <row r="55" spans="1:4">
      <c r="A55" s="80"/>
      <c r="B55" s="79" t="s">
        <v>362</v>
      </c>
      <c r="C55" s="134"/>
      <c r="D55" s="111">
        <v>5800000</v>
      </c>
    </row>
    <row r="56" spans="1:4">
      <c r="A56" s="80"/>
      <c r="B56" s="79" t="s">
        <v>358</v>
      </c>
      <c r="C56" s="134"/>
      <c r="D56" s="111">
        <v>400000</v>
      </c>
    </row>
    <row r="57" spans="1:4">
      <c r="A57" s="175"/>
      <c r="B57" s="79" t="s">
        <v>440</v>
      </c>
      <c r="C57" s="134"/>
      <c r="D57" s="163">
        <v>12000000</v>
      </c>
    </row>
    <row r="58" spans="1:4">
      <c r="A58" s="175"/>
      <c r="B58" s="176" t="s">
        <v>441</v>
      </c>
      <c r="C58" s="256"/>
      <c r="D58" s="163">
        <v>1500000</v>
      </c>
    </row>
    <row r="59" spans="1:4">
      <c r="A59" s="205"/>
      <c r="B59" s="257" t="s">
        <v>485</v>
      </c>
      <c r="C59" s="258"/>
      <c r="D59" s="210">
        <v>5000000</v>
      </c>
    </row>
    <row r="60" spans="1:4">
      <c r="A60" s="175"/>
      <c r="B60" s="176" t="s">
        <v>359</v>
      </c>
      <c r="C60" s="256"/>
      <c r="D60" s="163">
        <v>2022624</v>
      </c>
    </row>
    <row r="61" spans="1:4">
      <c r="A61" s="80"/>
      <c r="B61" s="79" t="s">
        <v>359</v>
      </c>
      <c r="C61" s="134"/>
      <c r="D61" s="111">
        <v>1800000</v>
      </c>
    </row>
    <row r="62" spans="1:4">
      <c r="A62" s="313" t="s">
        <v>472</v>
      </c>
      <c r="B62" s="311"/>
      <c r="C62" s="259"/>
      <c r="D62" s="213">
        <v>26189112</v>
      </c>
    </row>
    <row r="63" spans="1:4">
      <c r="A63" s="301" t="s">
        <v>257</v>
      </c>
      <c r="B63" s="311"/>
      <c r="C63" s="312"/>
      <c r="D63" s="81">
        <f>K.1!B21</f>
        <v>148129770</v>
      </c>
    </row>
    <row r="64" spans="1:4">
      <c r="A64" s="301" t="s">
        <v>290</v>
      </c>
      <c r="B64" s="302"/>
      <c r="C64" s="303"/>
      <c r="D64" s="81">
        <f>K.1!B23</f>
        <v>5000000</v>
      </c>
    </row>
    <row r="65" spans="1:7">
      <c r="A65" s="80" t="s">
        <v>223</v>
      </c>
      <c r="B65" s="79"/>
      <c r="C65" s="79"/>
      <c r="D65" s="81">
        <f>D51+D52+D53+D63+D64+D62</f>
        <v>1124181673</v>
      </c>
    </row>
    <row r="66" spans="1:7">
      <c r="A66" s="80" t="s">
        <v>187</v>
      </c>
      <c r="B66" s="79"/>
      <c r="C66" s="79"/>
      <c r="D66" s="81">
        <f>SUM(D49,D65)</f>
        <v>3229015199</v>
      </c>
      <c r="E66" s="113"/>
    </row>
    <row r="67" spans="1:7">
      <c r="A67" s="109"/>
      <c r="B67" s="109"/>
      <c r="C67" s="109"/>
      <c r="D67" s="114"/>
    </row>
    <row r="68" spans="1:7">
      <c r="A68" s="109"/>
      <c r="B68" s="109"/>
      <c r="C68" s="109"/>
      <c r="D68" s="11">
        <f>'[2]Bevételek  összesen '!$AC$33</f>
        <v>3229015199</v>
      </c>
    </row>
    <row r="69" spans="1:7">
      <c r="A69" s="109"/>
      <c r="B69" s="109"/>
      <c r="C69" s="109"/>
      <c r="D69" s="114"/>
    </row>
    <row r="70" spans="1:7">
      <c r="A70" s="109"/>
      <c r="B70" s="109"/>
      <c r="C70" s="109"/>
      <c r="D70" s="114">
        <f>D66-D68</f>
        <v>0</v>
      </c>
      <c r="G70" s="112"/>
    </row>
    <row r="71" spans="1:7">
      <c r="A71" s="109"/>
      <c r="B71" s="109"/>
      <c r="C71" s="109"/>
      <c r="D71" s="114"/>
    </row>
    <row r="72" spans="1:7">
      <c r="A72" s="109"/>
      <c r="B72" s="109"/>
      <c r="C72" s="109"/>
      <c r="D72" s="114"/>
    </row>
    <row r="73" spans="1:7">
      <c r="A73" s="109"/>
      <c r="B73" s="109"/>
      <c r="C73" s="109"/>
      <c r="D73" s="109"/>
      <c r="E73" s="112"/>
    </row>
    <row r="74" spans="1:7">
      <c r="A74" s="109"/>
      <c r="B74" s="109"/>
      <c r="C74" s="109"/>
      <c r="D74" s="109"/>
    </row>
    <row r="75" spans="1:7">
      <c r="A75" s="109"/>
      <c r="B75" s="109"/>
      <c r="C75" s="109"/>
      <c r="D75" s="109"/>
    </row>
    <row r="76" spans="1:7">
      <c r="A76" s="109"/>
      <c r="B76" s="109"/>
      <c r="C76" s="109"/>
      <c r="D76" s="109"/>
    </row>
    <row r="77" spans="1:7">
      <c r="A77" s="109"/>
      <c r="B77" s="109"/>
      <c r="C77" s="109"/>
      <c r="D77" s="109"/>
    </row>
    <row r="78" spans="1:7">
      <c r="A78" s="109"/>
      <c r="B78" s="109"/>
      <c r="C78" s="109"/>
      <c r="D78" s="109"/>
    </row>
    <row r="79" spans="1:7">
      <c r="A79" s="109"/>
      <c r="B79" s="109"/>
      <c r="C79" s="109"/>
      <c r="D79" s="109"/>
    </row>
    <row r="80" spans="1:7">
      <c r="A80" s="109"/>
      <c r="B80" s="109"/>
      <c r="C80" s="109"/>
      <c r="D80" s="109"/>
    </row>
    <row r="81" spans="1:4">
      <c r="A81" s="109"/>
      <c r="B81" s="109"/>
      <c r="C81" s="109"/>
      <c r="D81" s="109"/>
    </row>
    <row r="82" spans="1:4">
      <c r="A82" s="109"/>
      <c r="B82" s="109"/>
      <c r="C82" s="109"/>
      <c r="D82" s="109"/>
    </row>
    <row r="83" spans="1:4">
      <c r="A83" s="109"/>
      <c r="B83" s="109"/>
      <c r="C83" s="109"/>
      <c r="D83" s="109"/>
    </row>
    <row r="84" spans="1:4">
      <c r="A84" s="109"/>
      <c r="B84" s="109"/>
      <c r="C84" s="109"/>
      <c r="D84" s="109"/>
    </row>
    <row r="85" spans="1:4">
      <c r="A85" s="109"/>
      <c r="B85" s="109"/>
      <c r="C85" s="109"/>
      <c r="D85" s="109"/>
    </row>
    <row r="86" spans="1:4">
      <c r="A86" s="109"/>
      <c r="B86" s="109"/>
      <c r="C86" s="109"/>
      <c r="D86" s="109"/>
    </row>
    <row r="87" spans="1:4">
      <c r="A87" s="109"/>
      <c r="B87" s="109"/>
      <c r="C87" s="109"/>
      <c r="D87" s="109"/>
    </row>
    <row r="88" spans="1:4">
      <c r="A88" s="109"/>
      <c r="B88" s="109"/>
      <c r="C88" s="109"/>
      <c r="D88" s="109"/>
    </row>
    <row r="89" spans="1:4">
      <c r="A89" s="109"/>
      <c r="B89" s="109"/>
      <c r="C89" s="109"/>
      <c r="D89" s="109"/>
    </row>
    <row r="90" spans="1:4">
      <c r="A90" s="109"/>
      <c r="B90" s="109"/>
      <c r="C90" s="109"/>
      <c r="D90" s="109"/>
    </row>
    <row r="91" spans="1:4">
      <c r="A91" s="109"/>
      <c r="B91" s="109"/>
      <c r="C91" s="109"/>
      <c r="D91" s="109"/>
    </row>
    <row r="92" spans="1:4">
      <c r="A92" s="109"/>
      <c r="B92" s="109"/>
      <c r="C92" s="109"/>
      <c r="D92" s="109"/>
    </row>
    <row r="93" spans="1:4">
      <c r="A93" s="109"/>
      <c r="B93" s="109"/>
      <c r="C93" s="109"/>
      <c r="D93" s="109"/>
    </row>
    <row r="94" spans="1:4">
      <c r="A94" s="109"/>
      <c r="B94" s="109"/>
      <c r="C94" s="109"/>
      <c r="D94" s="109"/>
    </row>
    <row r="95" spans="1:4">
      <c r="A95" s="109"/>
      <c r="B95" s="109"/>
      <c r="C95" s="109"/>
      <c r="D95" s="109"/>
    </row>
    <row r="96" spans="1:4">
      <c r="A96" s="109"/>
      <c r="B96" s="109"/>
      <c r="C96" s="109"/>
      <c r="D96" s="109"/>
    </row>
    <row r="97" spans="1:4">
      <c r="A97" s="109"/>
      <c r="B97" s="109"/>
      <c r="C97" s="109"/>
      <c r="D97" s="109"/>
    </row>
    <row r="98" spans="1:4">
      <c r="A98" s="109"/>
      <c r="B98" s="109"/>
      <c r="C98" s="109"/>
      <c r="D98" s="109"/>
    </row>
    <row r="99" spans="1:4">
      <c r="A99" s="109"/>
      <c r="B99" s="109"/>
      <c r="C99" s="109"/>
      <c r="D99" s="109"/>
    </row>
    <row r="100" spans="1:4">
      <c r="A100" s="109"/>
      <c r="B100" s="109"/>
      <c r="C100" s="109"/>
      <c r="D100" s="109"/>
    </row>
    <row r="101" spans="1:4">
      <c r="A101" s="109"/>
      <c r="B101" s="109"/>
      <c r="C101" s="109"/>
      <c r="D101" s="109"/>
    </row>
    <row r="102" spans="1:4">
      <c r="A102" s="109"/>
      <c r="B102" s="109"/>
      <c r="C102" s="109"/>
      <c r="D102" s="109"/>
    </row>
    <row r="103" spans="1:4">
      <c r="A103" s="109"/>
      <c r="B103" s="109"/>
      <c r="C103" s="109"/>
      <c r="D103" s="109"/>
    </row>
    <row r="104" spans="1:4">
      <c r="A104" s="109"/>
      <c r="B104" s="109"/>
      <c r="C104" s="109"/>
      <c r="D104" s="109"/>
    </row>
    <row r="105" spans="1:4">
      <c r="A105" s="109"/>
      <c r="B105" s="109"/>
      <c r="C105" s="109"/>
      <c r="D105" s="109"/>
    </row>
    <row r="106" spans="1:4">
      <c r="A106" s="109"/>
      <c r="B106" s="109"/>
      <c r="C106" s="109"/>
      <c r="D106" s="109"/>
    </row>
    <row r="107" spans="1:4">
      <c r="A107" s="109"/>
      <c r="B107" s="109"/>
      <c r="C107" s="109"/>
      <c r="D107" s="109"/>
    </row>
    <row r="108" spans="1:4">
      <c r="A108" s="109"/>
      <c r="B108" s="109"/>
      <c r="C108" s="109"/>
      <c r="D108" s="109"/>
    </row>
  </sheetData>
  <mergeCells count="7">
    <mergeCell ref="A64:C64"/>
    <mergeCell ref="A9:B9"/>
    <mergeCell ref="A50:D50"/>
    <mergeCell ref="A2:D2"/>
    <mergeCell ref="A41:B41"/>
    <mergeCell ref="A63:C63"/>
    <mergeCell ref="A62:B62"/>
  </mergeCells>
  <pageMargins left="0.7" right="0.7" top="0.75" bottom="0.75" header="0.3" footer="0.3"/>
  <pageSetup paperSize="9" scale="51" orientation="portrait" r:id="rId1"/>
  <headerFooter>
    <oddHeader>&amp;C&amp;"Times New Roman,Normál"&amp;20Körmend Város Önkormányzata kiadásai kiemelt előirányzatonként a 2020. évben&amp;R&amp;"Times New Roman,Normál"&amp;14
"5. melléklet .../2020.(...) önkormányzati rendelethez
 adatok Ft-ban"</oddHeader>
    <oddFooter>&amp;C&amp;"Times New Roman,Normál"&amp;20&amp;P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5"/>
  <sheetViews>
    <sheetView tabSelected="1" view="pageBreakPreview" zoomScaleNormal="100" zoomScaleSheetLayoutView="100" workbookViewId="0">
      <selection activeCell="L34" sqref="L34"/>
    </sheetView>
  </sheetViews>
  <sheetFormatPr defaultRowHeight="15"/>
  <cols>
    <col min="1" max="1" width="66" bestFit="1" customWidth="1"/>
    <col min="2" max="2" width="13.85546875" bestFit="1" customWidth="1"/>
    <col min="3" max="3" width="14" bestFit="1" customWidth="1"/>
    <col min="4" max="4" width="12.28515625" bestFit="1" customWidth="1"/>
    <col min="5" max="6" width="10.140625" bestFit="1" customWidth="1"/>
    <col min="7" max="7" width="8.42578125" bestFit="1" customWidth="1"/>
    <col min="8" max="10" width="11.28515625" bestFit="1" customWidth="1"/>
    <col min="11" max="12" width="11.140625" bestFit="1" customWidth="1"/>
    <col min="13" max="13" width="10.140625" bestFit="1" customWidth="1"/>
    <col min="14" max="15" width="14" bestFit="1" customWidth="1"/>
    <col min="16" max="16" width="12.28515625" bestFit="1" customWidth="1"/>
  </cols>
  <sheetData>
    <row r="1" spans="1:16" ht="45" customHeight="1">
      <c r="A1" s="124"/>
      <c r="B1" s="314" t="s">
        <v>348</v>
      </c>
      <c r="C1" s="314"/>
      <c r="D1" s="314"/>
      <c r="E1" s="314" t="s">
        <v>175</v>
      </c>
      <c r="F1" s="314"/>
      <c r="G1" s="314"/>
      <c r="H1" s="315" t="s">
        <v>349</v>
      </c>
      <c r="I1" s="315"/>
      <c r="J1" s="315"/>
      <c r="K1" s="315" t="s">
        <v>3</v>
      </c>
      <c r="L1" s="315"/>
      <c r="M1" s="315"/>
      <c r="N1" s="314" t="s">
        <v>350</v>
      </c>
      <c r="O1" s="314"/>
      <c r="P1" s="314"/>
    </row>
    <row r="2" spans="1:16" ht="31.5">
      <c r="A2" s="125" t="s">
        <v>351</v>
      </c>
      <c r="B2" s="126" t="s">
        <v>352</v>
      </c>
      <c r="C2" s="126" t="s">
        <v>353</v>
      </c>
      <c r="D2" s="126" t="s">
        <v>354</v>
      </c>
      <c r="E2" s="126" t="s">
        <v>352</v>
      </c>
      <c r="F2" s="126" t="s">
        <v>353</v>
      </c>
      <c r="G2" s="126" t="s">
        <v>354</v>
      </c>
      <c r="H2" s="126" t="s">
        <v>352</v>
      </c>
      <c r="I2" s="126" t="s">
        <v>353</v>
      </c>
      <c r="J2" s="126" t="s">
        <v>354</v>
      </c>
      <c r="K2" s="126" t="s">
        <v>352</v>
      </c>
      <c r="L2" s="126" t="s">
        <v>353</v>
      </c>
      <c r="M2" s="126" t="s">
        <v>354</v>
      </c>
      <c r="N2" s="126" t="s">
        <v>352</v>
      </c>
      <c r="O2" s="126" t="s">
        <v>353</v>
      </c>
      <c r="P2" s="126" t="s">
        <v>354</v>
      </c>
    </row>
    <row r="3" spans="1:16" ht="15.75">
      <c r="A3" s="127" t="s">
        <v>420</v>
      </c>
      <c r="B3" s="127">
        <f>C3+D3</f>
        <v>8815743</v>
      </c>
      <c r="C3" s="127">
        <v>6941530</v>
      </c>
      <c r="D3" s="127">
        <v>1874213</v>
      </c>
      <c r="E3" s="127"/>
      <c r="F3" s="127"/>
      <c r="G3" s="127"/>
      <c r="H3" s="127">
        <f>I3+J3</f>
        <v>0</v>
      </c>
      <c r="I3" s="127"/>
      <c r="J3" s="127"/>
      <c r="K3" s="127">
        <f>L3+M3</f>
        <v>0</v>
      </c>
      <c r="L3" s="127"/>
      <c r="M3" s="127"/>
      <c r="N3" s="127">
        <f>O3+P3</f>
        <v>8815743</v>
      </c>
      <c r="O3" s="127">
        <f>SUM(C3,F3,I3,L3)</f>
        <v>6941530</v>
      </c>
      <c r="P3" s="127">
        <f>SUM(D3,G3,J3,M3)</f>
        <v>1874213</v>
      </c>
    </row>
    <row r="4" spans="1:16" ht="15.75">
      <c r="A4" s="128" t="s">
        <v>421</v>
      </c>
      <c r="B4" s="127">
        <f t="shared" ref="B4:B18" si="0">C4+D4</f>
        <v>3318416</v>
      </c>
      <c r="C4" s="127">
        <v>2612926</v>
      </c>
      <c r="D4" s="127">
        <v>705490</v>
      </c>
      <c r="E4" s="127"/>
      <c r="F4" s="127"/>
      <c r="G4" s="127"/>
      <c r="H4" s="127">
        <f t="shared" ref="H4:H18" si="1">I4+J4</f>
        <v>0</v>
      </c>
      <c r="I4" s="127"/>
      <c r="J4" s="127"/>
      <c r="K4" s="127">
        <f t="shared" ref="K4:K18" si="2">L4+M4</f>
        <v>0</v>
      </c>
      <c r="L4" s="129"/>
      <c r="M4" s="129"/>
      <c r="N4" s="127">
        <f t="shared" ref="N4:N18" si="3">O4+P4</f>
        <v>3318416</v>
      </c>
      <c r="O4" s="127">
        <f t="shared" ref="O4:P17" si="4">SUM(C4,F4,I4,L4)</f>
        <v>2612926</v>
      </c>
      <c r="P4" s="127">
        <f t="shared" si="4"/>
        <v>705490</v>
      </c>
    </row>
    <row r="5" spans="1:16" ht="15.75">
      <c r="A5" s="174" t="s">
        <v>442</v>
      </c>
      <c r="B5" s="127">
        <f t="shared" si="0"/>
        <v>3320288</v>
      </c>
      <c r="C5" s="173">
        <v>2614400</v>
      </c>
      <c r="D5" s="173">
        <v>705888</v>
      </c>
      <c r="E5" s="173"/>
      <c r="F5" s="173"/>
      <c r="G5" s="173"/>
      <c r="H5" s="127">
        <f t="shared" si="1"/>
        <v>0</v>
      </c>
      <c r="I5" s="173"/>
      <c r="J5" s="173"/>
      <c r="K5" s="127">
        <f t="shared" si="2"/>
        <v>0</v>
      </c>
      <c r="L5" s="172"/>
      <c r="M5" s="172"/>
      <c r="N5" s="127">
        <f t="shared" si="3"/>
        <v>3320288</v>
      </c>
      <c r="O5" s="127">
        <f t="shared" si="4"/>
        <v>2614400</v>
      </c>
      <c r="P5" s="127">
        <f t="shared" si="4"/>
        <v>705888</v>
      </c>
    </row>
    <row r="6" spans="1:16" ht="15.75">
      <c r="A6" s="128" t="s">
        <v>423</v>
      </c>
      <c r="B6" s="127">
        <f t="shared" si="0"/>
        <v>2725420</v>
      </c>
      <c r="C6" s="127">
        <v>2146000</v>
      </c>
      <c r="D6" s="127">
        <v>579420</v>
      </c>
      <c r="E6" s="127"/>
      <c r="F6" s="127"/>
      <c r="G6" s="127"/>
      <c r="H6" s="127">
        <f t="shared" si="1"/>
        <v>0</v>
      </c>
      <c r="I6" s="127"/>
      <c r="J6" s="127"/>
      <c r="K6" s="127">
        <f t="shared" si="2"/>
        <v>0</v>
      </c>
      <c r="L6" s="129"/>
      <c r="M6" s="129"/>
      <c r="N6" s="127">
        <f t="shared" si="3"/>
        <v>2725420</v>
      </c>
      <c r="O6" s="127">
        <f t="shared" si="4"/>
        <v>2146000</v>
      </c>
      <c r="P6" s="127">
        <f t="shared" si="4"/>
        <v>579420</v>
      </c>
    </row>
    <row r="7" spans="1:16" ht="15.75">
      <c r="A7" s="130" t="s">
        <v>424</v>
      </c>
      <c r="B7" s="127">
        <f t="shared" si="0"/>
        <v>40000000</v>
      </c>
      <c r="C7" s="127">
        <v>31496063</v>
      </c>
      <c r="D7" s="127">
        <v>8503937</v>
      </c>
      <c r="E7" s="127"/>
      <c r="F7" s="127"/>
      <c r="G7" s="127"/>
      <c r="H7" s="127">
        <f t="shared" si="1"/>
        <v>0</v>
      </c>
      <c r="I7" s="127"/>
      <c r="J7" s="127"/>
      <c r="K7" s="127">
        <f t="shared" si="2"/>
        <v>0</v>
      </c>
      <c r="L7" s="129"/>
      <c r="M7" s="129"/>
      <c r="N7" s="127">
        <f t="shared" si="3"/>
        <v>40000000</v>
      </c>
      <c r="O7" s="127">
        <f t="shared" si="4"/>
        <v>31496063</v>
      </c>
      <c r="P7" s="127">
        <f t="shared" si="4"/>
        <v>8503937</v>
      </c>
    </row>
    <row r="8" spans="1:16" ht="15.75">
      <c r="A8" s="130" t="s">
        <v>425</v>
      </c>
      <c r="B8" s="127">
        <f t="shared" si="0"/>
        <v>2000000</v>
      </c>
      <c r="C8" s="127">
        <v>1574803</v>
      </c>
      <c r="D8" s="127">
        <v>425197</v>
      </c>
      <c r="E8" s="127"/>
      <c r="F8" s="127"/>
      <c r="G8" s="127"/>
      <c r="H8" s="127">
        <f t="shared" si="1"/>
        <v>0</v>
      </c>
      <c r="I8" s="127"/>
      <c r="J8" s="127"/>
      <c r="K8" s="127">
        <f t="shared" si="2"/>
        <v>0</v>
      </c>
      <c r="L8" s="129"/>
      <c r="M8" s="129"/>
      <c r="N8" s="127">
        <f t="shared" si="3"/>
        <v>2000000</v>
      </c>
      <c r="O8" s="127">
        <f t="shared" si="4"/>
        <v>1574803</v>
      </c>
      <c r="P8" s="127">
        <f t="shared" si="4"/>
        <v>425197</v>
      </c>
    </row>
    <row r="9" spans="1:16" ht="15.75">
      <c r="A9" s="130" t="s">
        <v>426</v>
      </c>
      <c r="B9" s="127">
        <f t="shared" si="0"/>
        <v>2599921</v>
      </c>
      <c r="C9" s="127">
        <v>2047182</v>
      </c>
      <c r="D9" s="127">
        <v>552739</v>
      </c>
      <c r="E9" s="127"/>
      <c r="F9" s="127"/>
      <c r="G9" s="127"/>
      <c r="H9" s="127">
        <f t="shared" si="1"/>
        <v>0</v>
      </c>
      <c r="I9" s="127"/>
      <c r="J9" s="127"/>
      <c r="K9" s="127">
        <f t="shared" si="2"/>
        <v>0</v>
      </c>
      <c r="L9" s="129"/>
      <c r="M9" s="129"/>
      <c r="N9" s="127">
        <f t="shared" si="3"/>
        <v>2599921</v>
      </c>
      <c r="O9" s="127">
        <f t="shared" si="4"/>
        <v>2047182</v>
      </c>
      <c r="P9" s="127">
        <f t="shared" si="4"/>
        <v>552739</v>
      </c>
    </row>
    <row r="10" spans="1:16" ht="15.75">
      <c r="A10" s="130" t="s">
        <v>427</v>
      </c>
      <c r="B10" s="127">
        <f t="shared" si="0"/>
        <v>5000000</v>
      </c>
      <c r="C10" s="127">
        <v>3937008</v>
      </c>
      <c r="D10" s="127">
        <v>1062992</v>
      </c>
      <c r="E10" s="127"/>
      <c r="F10" s="127"/>
      <c r="G10" s="127"/>
      <c r="H10" s="127">
        <f t="shared" si="1"/>
        <v>0</v>
      </c>
      <c r="I10" s="127"/>
      <c r="J10" s="127"/>
      <c r="K10" s="127">
        <f t="shared" si="2"/>
        <v>0</v>
      </c>
      <c r="L10" s="129"/>
      <c r="M10" s="129"/>
      <c r="N10" s="127">
        <f t="shared" si="3"/>
        <v>5000000</v>
      </c>
      <c r="O10" s="127">
        <f t="shared" si="4"/>
        <v>3937008</v>
      </c>
      <c r="P10" s="127">
        <f t="shared" si="4"/>
        <v>1062992</v>
      </c>
    </row>
    <row r="11" spans="1:16" ht="15.75">
      <c r="A11" s="130" t="s">
        <v>428</v>
      </c>
      <c r="B11" s="127">
        <f t="shared" si="0"/>
        <v>296142905</v>
      </c>
      <c r="C11" s="127">
        <v>296142905</v>
      </c>
      <c r="D11" s="127">
        <v>0</v>
      </c>
      <c r="E11" s="127"/>
      <c r="F11" s="127"/>
      <c r="G11" s="127"/>
      <c r="H11" s="127">
        <f t="shared" si="1"/>
        <v>0</v>
      </c>
      <c r="I11" s="127"/>
      <c r="J11" s="127"/>
      <c r="K11" s="127">
        <f t="shared" si="2"/>
        <v>0</v>
      </c>
      <c r="L11" s="129"/>
      <c r="M11" s="129"/>
      <c r="N11" s="127">
        <f t="shared" si="3"/>
        <v>296142905</v>
      </c>
      <c r="O11" s="127">
        <f t="shared" si="4"/>
        <v>296142905</v>
      </c>
      <c r="P11" s="127">
        <f t="shared" si="4"/>
        <v>0</v>
      </c>
    </row>
    <row r="12" spans="1:16" ht="15.75">
      <c r="A12" s="131" t="s">
        <v>429</v>
      </c>
      <c r="B12" s="127">
        <f t="shared" si="0"/>
        <v>139671157</v>
      </c>
      <c r="C12" s="127">
        <v>109977289</v>
      </c>
      <c r="D12" s="127">
        <v>29693868</v>
      </c>
      <c r="E12" s="127"/>
      <c r="F12" s="127"/>
      <c r="G12" s="127"/>
      <c r="H12" s="127">
        <f t="shared" si="1"/>
        <v>0</v>
      </c>
      <c r="I12" s="127"/>
      <c r="J12" s="127"/>
      <c r="K12" s="127">
        <f t="shared" si="2"/>
        <v>0</v>
      </c>
      <c r="L12" s="129"/>
      <c r="M12" s="129"/>
      <c r="N12" s="127">
        <f t="shared" si="3"/>
        <v>139671157</v>
      </c>
      <c r="O12" s="127">
        <f t="shared" si="4"/>
        <v>109977289</v>
      </c>
      <c r="P12" s="127">
        <f t="shared" si="4"/>
        <v>29693868</v>
      </c>
    </row>
    <row r="13" spans="1:16" ht="15.75">
      <c r="A13" s="132" t="s">
        <v>430</v>
      </c>
      <c r="B13" s="127">
        <f t="shared" si="0"/>
        <v>76153844</v>
      </c>
      <c r="C13" s="127">
        <v>59963657</v>
      </c>
      <c r="D13" s="127">
        <v>16190187</v>
      </c>
      <c r="E13" s="127"/>
      <c r="F13" s="127"/>
      <c r="G13" s="127"/>
      <c r="H13" s="127">
        <f t="shared" si="1"/>
        <v>0</v>
      </c>
      <c r="I13" s="127"/>
      <c r="J13" s="127"/>
      <c r="K13" s="127">
        <f t="shared" si="2"/>
        <v>0</v>
      </c>
      <c r="L13" s="129"/>
      <c r="M13" s="129"/>
      <c r="N13" s="127">
        <f t="shared" si="3"/>
        <v>76153844</v>
      </c>
      <c r="O13" s="127">
        <f t="shared" si="4"/>
        <v>59963657</v>
      </c>
      <c r="P13" s="127">
        <f t="shared" si="4"/>
        <v>16190187</v>
      </c>
    </row>
    <row r="14" spans="1:16" ht="15.75">
      <c r="A14" s="132" t="s">
        <v>431</v>
      </c>
      <c r="B14" s="127">
        <f t="shared" si="0"/>
        <v>4445000</v>
      </c>
      <c r="C14" s="127">
        <v>3500000</v>
      </c>
      <c r="D14" s="127">
        <v>945000</v>
      </c>
      <c r="E14" s="127"/>
      <c r="F14" s="127"/>
      <c r="G14" s="127"/>
      <c r="H14" s="127">
        <f t="shared" si="1"/>
        <v>0</v>
      </c>
      <c r="I14" s="127"/>
      <c r="J14" s="127"/>
      <c r="K14" s="127">
        <f t="shared" si="2"/>
        <v>0</v>
      </c>
      <c r="L14" s="129"/>
      <c r="M14" s="129"/>
      <c r="N14" s="127">
        <f t="shared" si="3"/>
        <v>4445000</v>
      </c>
      <c r="O14" s="127">
        <f t="shared" si="4"/>
        <v>3500000</v>
      </c>
      <c r="P14" s="127">
        <f t="shared" si="4"/>
        <v>945000</v>
      </c>
    </row>
    <row r="15" spans="1:16" ht="15.75">
      <c r="A15" s="133" t="s">
        <v>432</v>
      </c>
      <c r="B15" s="127">
        <f t="shared" si="0"/>
        <v>3638550</v>
      </c>
      <c r="C15" s="127">
        <v>2865000</v>
      </c>
      <c r="D15" s="127">
        <v>773550</v>
      </c>
      <c r="E15" s="127"/>
      <c r="F15" s="127"/>
      <c r="G15" s="127"/>
      <c r="H15" s="127">
        <f t="shared" si="1"/>
        <v>0</v>
      </c>
      <c r="I15" s="127"/>
      <c r="J15" s="127"/>
      <c r="K15" s="127">
        <f t="shared" si="2"/>
        <v>0</v>
      </c>
      <c r="L15" s="129"/>
      <c r="M15" s="129"/>
      <c r="N15" s="127">
        <f t="shared" si="3"/>
        <v>3638550</v>
      </c>
      <c r="O15" s="127">
        <f t="shared" si="4"/>
        <v>2865000</v>
      </c>
      <c r="P15" s="127">
        <f t="shared" si="4"/>
        <v>773550</v>
      </c>
    </row>
    <row r="16" spans="1:16" ht="15.75">
      <c r="A16" s="133" t="s">
        <v>433</v>
      </c>
      <c r="B16" s="127">
        <f t="shared" si="0"/>
        <v>9999980</v>
      </c>
      <c r="C16" s="127">
        <v>7874000</v>
      </c>
      <c r="D16" s="127">
        <v>2125980</v>
      </c>
      <c r="E16" s="127"/>
      <c r="F16" s="127"/>
      <c r="G16" s="127"/>
      <c r="H16" s="127">
        <f t="shared" si="1"/>
        <v>0</v>
      </c>
      <c r="I16" s="127"/>
      <c r="J16" s="127"/>
      <c r="K16" s="127">
        <f t="shared" si="2"/>
        <v>0</v>
      </c>
      <c r="L16" s="129"/>
      <c r="M16" s="129"/>
      <c r="N16" s="127">
        <f t="shared" si="3"/>
        <v>9999980</v>
      </c>
      <c r="O16" s="127">
        <f t="shared" si="4"/>
        <v>7874000</v>
      </c>
      <c r="P16" s="127">
        <f t="shared" si="4"/>
        <v>2125980</v>
      </c>
    </row>
    <row r="17" spans="1:16" ht="15.75">
      <c r="A17" s="128" t="s">
        <v>438</v>
      </c>
      <c r="B17" s="127">
        <f t="shared" si="0"/>
        <v>0</v>
      </c>
      <c r="C17" s="127"/>
      <c r="D17" s="127"/>
      <c r="E17" s="127">
        <f>F17+G17</f>
        <v>1016000</v>
      </c>
      <c r="F17" s="127">
        <v>800000</v>
      </c>
      <c r="G17" s="127">
        <v>216000</v>
      </c>
      <c r="H17" s="127">
        <f t="shared" si="1"/>
        <v>4635000</v>
      </c>
      <c r="I17" s="127">
        <f>500000+3149606</f>
        <v>3649606</v>
      </c>
      <c r="J17" s="127">
        <f>135000+850394</f>
        <v>985394</v>
      </c>
      <c r="K17" s="127">
        <f t="shared" si="2"/>
        <v>7366000</v>
      </c>
      <c r="L17" s="129">
        <v>5800000</v>
      </c>
      <c r="M17" s="129">
        <v>1566000</v>
      </c>
      <c r="N17" s="127">
        <f t="shared" si="3"/>
        <v>13017000</v>
      </c>
      <c r="O17" s="127">
        <f t="shared" si="4"/>
        <v>10249606</v>
      </c>
      <c r="P17" s="127">
        <f t="shared" si="4"/>
        <v>2767394</v>
      </c>
    </row>
    <row r="18" spans="1:16" ht="15.75">
      <c r="A18" s="133" t="s">
        <v>460</v>
      </c>
      <c r="B18" s="127">
        <f t="shared" si="0"/>
        <v>11200000</v>
      </c>
      <c r="C18" s="127">
        <v>8818898</v>
      </c>
      <c r="D18" s="127">
        <v>2381102</v>
      </c>
      <c r="E18" s="127"/>
      <c r="F18" s="127"/>
      <c r="G18" s="127"/>
      <c r="H18" s="127">
        <f t="shared" si="1"/>
        <v>0</v>
      </c>
      <c r="I18" s="127"/>
      <c r="J18" s="127"/>
      <c r="K18" s="127">
        <f t="shared" si="2"/>
        <v>0</v>
      </c>
      <c r="L18" s="129"/>
      <c r="M18" s="129"/>
      <c r="N18" s="127">
        <f t="shared" si="3"/>
        <v>11200000</v>
      </c>
      <c r="O18" s="127">
        <f t="shared" ref="O18:P18" si="5">SUM(C18,F18,I18,L18)</f>
        <v>8818898</v>
      </c>
      <c r="P18" s="127">
        <f t="shared" si="5"/>
        <v>2381102</v>
      </c>
    </row>
    <row r="19" spans="1:16" ht="15.75">
      <c r="A19" s="135" t="s">
        <v>122</v>
      </c>
      <c r="B19" s="136">
        <f>SUM(B3:B18)</f>
        <v>609031224</v>
      </c>
      <c r="C19" s="136">
        <f>SUM(C3:C18)</f>
        <v>542511661</v>
      </c>
      <c r="D19" s="141">
        <f t="shared" ref="D19" si="6">SUM(B19-C19)</f>
        <v>66519563</v>
      </c>
      <c r="E19" s="136">
        <f t="shared" ref="E19:P19" si="7">SUM(E3:E18)</f>
        <v>1016000</v>
      </c>
      <c r="F19" s="136">
        <f t="shared" si="7"/>
        <v>800000</v>
      </c>
      <c r="G19" s="136">
        <f t="shared" si="7"/>
        <v>216000</v>
      </c>
      <c r="H19" s="136">
        <f t="shared" si="7"/>
        <v>4635000</v>
      </c>
      <c r="I19" s="136">
        <f t="shared" si="7"/>
        <v>3649606</v>
      </c>
      <c r="J19" s="136">
        <f t="shared" si="7"/>
        <v>985394</v>
      </c>
      <c r="K19" s="136">
        <f t="shared" si="7"/>
        <v>7366000</v>
      </c>
      <c r="L19" s="136">
        <f t="shared" si="7"/>
        <v>5800000</v>
      </c>
      <c r="M19" s="136">
        <f t="shared" si="7"/>
        <v>1566000</v>
      </c>
      <c r="N19" s="136">
        <f t="shared" si="7"/>
        <v>622048224</v>
      </c>
      <c r="O19" s="136">
        <f t="shared" si="7"/>
        <v>552761267</v>
      </c>
      <c r="P19" s="136">
        <f t="shared" si="7"/>
        <v>69286957</v>
      </c>
    </row>
    <row r="20" spans="1:16" ht="31.5">
      <c r="A20" s="137" t="s">
        <v>355</v>
      </c>
      <c r="B20" s="126" t="s">
        <v>352</v>
      </c>
      <c r="C20" s="126" t="s">
        <v>353</v>
      </c>
      <c r="D20" s="126" t="s">
        <v>354</v>
      </c>
      <c r="E20" s="126" t="s">
        <v>352</v>
      </c>
      <c r="F20" s="126" t="s">
        <v>353</v>
      </c>
      <c r="G20" s="126" t="s">
        <v>354</v>
      </c>
      <c r="H20" s="126" t="s">
        <v>352</v>
      </c>
      <c r="I20" s="126" t="s">
        <v>353</v>
      </c>
      <c r="J20" s="126" t="s">
        <v>354</v>
      </c>
      <c r="K20" s="126" t="s">
        <v>352</v>
      </c>
      <c r="L20" s="126" t="s">
        <v>353</v>
      </c>
      <c r="M20" s="126" t="s">
        <v>354</v>
      </c>
      <c r="N20" s="126" t="s">
        <v>352</v>
      </c>
      <c r="O20" s="126" t="s">
        <v>353</v>
      </c>
      <c r="P20" s="126" t="s">
        <v>354</v>
      </c>
    </row>
    <row r="21" spans="1:16" ht="15.75">
      <c r="A21" s="133" t="s">
        <v>422</v>
      </c>
      <c r="B21" s="129">
        <f>C21+D21</f>
        <v>6648799</v>
      </c>
      <c r="C21" s="127">
        <v>5235275</v>
      </c>
      <c r="D21" s="127">
        <v>1413524</v>
      </c>
      <c r="E21" s="127"/>
      <c r="F21" s="127"/>
      <c r="G21" s="127"/>
      <c r="H21" s="129"/>
      <c r="I21" s="129"/>
      <c r="J21" s="129"/>
      <c r="K21" s="129"/>
      <c r="L21" s="129"/>
      <c r="M21" s="129"/>
      <c r="N21" s="127">
        <f>SUM(B21,E21,H21,K21)</f>
        <v>6648799</v>
      </c>
      <c r="O21" s="127">
        <f t="shared" ref="O21:P30" si="8">SUM(C21,F21,I21,L21)</f>
        <v>5235275</v>
      </c>
      <c r="P21" s="127">
        <f t="shared" si="8"/>
        <v>1413524</v>
      </c>
    </row>
    <row r="22" spans="1:16" ht="15.75">
      <c r="A22" s="133" t="s">
        <v>434</v>
      </c>
      <c r="B22" s="129">
        <f t="shared" ref="B22:B29" si="9">C22+D22</f>
        <v>17200000</v>
      </c>
      <c r="C22" s="127">
        <v>13543307</v>
      </c>
      <c r="D22" s="127">
        <v>3656693</v>
      </c>
      <c r="E22" s="127"/>
      <c r="F22" s="127"/>
      <c r="G22" s="127"/>
      <c r="H22" s="129"/>
      <c r="I22" s="129"/>
      <c r="J22" s="129"/>
      <c r="K22" s="129"/>
      <c r="L22" s="129"/>
      <c r="M22" s="129"/>
      <c r="N22" s="127">
        <f t="shared" ref="N22:P44" si="10">SUM(B22,E22,H22,K22)</f>
        <v>17200000</v>
      </c>
      <c r="O22" s="127">
        <f t="shared" si="8"/>
        <v>13543307</v>
      </c>
      <c r="P22" s="127">
        <f t="shared" si="8"/>
        <v>3656693</v>
      </c>
    </row>
    <row r="23" spans="1:16" ht="15.75">
      <c r="A23" s="133" t="s">
        <v>435</v>
      </c>
      <c r="B23" s="129">
        <f t="shared" si="9"/>
        <v>1500000</v>
      </c>
      <c r="C23" s="127">
        <v>1181102</v>
      </c>
      <c r="D23" s="127">
        <v>318898</v>
      </c>
      <c r="E23" s="127"/>
      <c r="F23" s="127"/>
      <c r="G23" s="127"/>
      <c r="H23" s="129"/>
      <c r="I23" s="129"/>
      <c r="J23" s="129"/>
      <c r="K23" s="129"/>
      <c r="L23" s="129"/>
      <c r="M23" s="129"/>
      <c r="N23" s="127">
        <f t="shared" si="10"/>
        <v>1500000</v>
      </c>
      <c r="O23" s="127">
        <f t="shared" si="8"/>
        <v>1181102</v>
      </c>
      <c r="P23" s="127">
        <f t="shared" si="8"/>
        <v>318898</v>
      </c>
    </row>
    <row r="24" spans="1:16" ht="15.75">
      <c r="A24" s="133" t="s">
        <v>436</v>
      </c>
      <c r="B24" s="129">
        <f t="shared" si="9"/>
        <v>999490</v>
      </c>
      <c r="C24" s="127">
        <v>787000</v>
      </c>
      <c r="D24" s="127">
        <v>212490</v>
      </c>
      <c r="E24" s="127"/>
      <c r="F24" s="127"/>
      <c r="G24" s="127"/>
      <c r="H24" s="129"/>
      <c r="I24" s="129"/>
      <c r="J24" s="129"/>
      <c r="K24" s="129"/>
      <c r="L24" s="129"/>
      <c r="M24" s="129"/>
      <c r="N24" s="127">
        <f t="shared" si="10"/>
        <v>999490</v>
      </c>
      <c r="O24" s="127">
        <f t="shared" si="8"/>
        <v>787000</v>
      </c>
      <c r="P24" s="127">
        <f t="shared" si="8"/>
        <v>212490</v>
      </c>
    </row>
    <row r="25" spans="1:16" ht="15.75">
      <c r="A25" s="138" t="s">
        <v>437</v>
      </c>
      <c r="B25" s="129">
        <f t="shared" si="9"/>
        <v>214300000</v>
      </c>
      <c r="C25" s="127">
        <f>167716535+1023622</f>
        <v>168740157</v>
      </c>
      <c r="D25" s="127">
        <f>45283465+276378</f>
        <v>45559843</v>
      </c>
      <c r="E25" s="127"/>
      <c r="F25" s="127"/>
      <c r="G25" s="127"/>
      <c r="H25" s="129"/>
      <c r="I25" s="129"/>
      <c r="J25" s="129"/>
      <c r="K25" s="129"/>
      <c r="L25" s="129"/>
      <c r="M25" s="129"/>
      <c r="N25" s="127">
        <f t="shared" si="10"/>
        <v>214300000</v>
      </c>
      <c r="O25" s="127">
        <f t="shared" si="8"/>
        <v>168740157</v>
      </c>
      <c r="P25" s="127">
        <f t="shared" si="8"/>
        <v>45559843</v>
      </c>
    </row>
    <row r="26" spans="1:16" ht="15.75">
      <c r="A26" s="204" t="s">
        <v>461</v>
      </c>
      <c r="B26" s="129">
        <f t="shared" si="9"/>
        <v>12699644</v>
      </c>
      <c r="C26" s="173">
        <v>9999720</v>
      </c>
      <c r="D26" s="173">
        <v>2699924</v>
      </c>
      <c r="E26" s="173"/>
      <c r="F26" s="173"/>
      <c r="G26" s="173"/>
      <c r="H26" s="172"/>
      <c r="I26" s="172"/>
      <c r="J26" s="172"/>
      <c r="K26" s="172"/>
      <c r="L26" s="172"/>
      <c r="M26" s="172"/>
      <c r="N26" s="127">
        <f t="shared" si="10"/>
        <v>12699644</v>
      </c>
      <c r="O26" s="127">
        <f t="shared" si="8"/>
        <v>9999720</v>
      </c>
      <c r="P26" s="127">
        <f t="shared" si="8"/>
        <v>2699924</v>
      </c>
    </row>
    <row r="27" spans="1:16" ht="15.75">
      <c r="A27" s="204" t="s">
        <v>463</v>
      </c>
      <c r="B27" s="129">
        <f t="shared" si="9"/>
        <v>2970350</v>
      </c>
      <c r="C27" s="173">
        <f>170000+2205000</f>
        <v>2375000</v>
      </c>
      <c r="D27" s="173">
        <v>595350</v>
      </c>
      <c r="E27" s="173"/>
      <c r="F27" s="173"/>
      <c r="G27" s="173"/>
      <c r="H27" s="172"/>
      <c r="I27" s="172"/>
      <c r="J27" s="172"/>
      <c r="K27" s="172"/>
      <c r="L27" s="172"/>
      <c r="M27" s="172"/>
      <c r="N27" s="127">
        <f t="shared" si="10"/>
        <v>2970350</v>
      </c>
      <c r="O27" s="127">
        <f t="shared" si="8"/>
        <v>2375000</v>
      </c>
      <c r="P27" s="173">
        <f t="shared" si="8"/>
        <v>595350</v>
      </c>
    </row>
    <row r="28" spans="1:16" ht="15.75">
      <c r="A28" s="204" t="s">
        <v>462</v>
      </c>
      <c r="B28" s="129">
        <f t="shared" si="9"/>
        <v>1101000</v>
      </c>
      <c r="C28" s="173">
        <f>280000+200000+300000+110236+100000</f>
        <v>990236</v>
      </c>
      <c r="D28" s="173">
        <f>54000+29764+27000</f>
        <v>110764</v>
      </c>
      <c r="E28" s="173"/>
      <c r="F28" s="173"/>
      <c r="G28" s="173"/>
      <c r="H28" s="172"/>
      <c r="I28" s="172"/>
      <c r="J28" s="172"/>
      <c r="K28" s="172"/>
      <c r="L28" s="172"/>
      <c r="M28" s="172"/>
      <c r="N28" s="127">
        <f t="shared" si="10"/>
        <v>1101000</v>
      </c>
      <c r="O28" s="127">
        <f t="shared" si="8"/>
        <v>990236</v>
      </c>
      <c r="P28" s="173"/>
    </row>
    <row r="29" spans="1:16" ht="15.75">
      <c r="A29" s="138" t="s">
        <v>439</v>
      </c>
      <c r="B29" s="129">
        <f t="shared" si="9"/>
        <v>0</v>
      </c>
      <c r="C29" s="127"/>
      <c r="D29" s="127"/>
      <c r="E29" s="127"/>
      <c r="F29" s="127"/>
      <c r="G29" s="127"/>
      <c r="H29" s="129">
        <f>I29+J29</f>
        <v>6872660</v>
      </c>
      <c r="I29" s="129">
        <v>5411543</v>
      </c>
      <c r="J29" s="129">
        <v>1461117</v>
      </c>
      <c r="K29" s="129"/>
      <c r="L29" s="129"/>
      <c r="M29" s="129"/>
      <c r="N29" s="127">
        <f t="shared" si="10"/>
        <v>6872660</v>
      </c>
      <c r="O29" s="127">
        <f t="shared" si="8"/>
        <v>5411543</v>
      </c>
      <c r="P29" s="127">
        <f t="shared" si="8"/>
        <v>1461117</v>
      </c>
    </row>
    <row r="30" spans="1:16" ht="15.75">
      <c r="A30" s="139" t="s">
        <v>356</v>
      </c>
      <c r="B30" s="9">
        <f t="shared" ref="B30:M30" si="11">SUM(B21:B29)</f>
        <v>257419283</v>
      </c>
      <c r="C30" s="9">
        <f t="shared" si="11"/>
        <v>202851797</v>
      </c>
      <c r="D30" s="9">
        <f t="shared" si="11"/>
        <v>54567486</v>
      </c>
      <c r="E30" s="9">
        <f t="shared" si="11"/>
        <v>0</v>
      </c>
      <c r="F30" s="9">
        <f t="shared" si="11"/>
        <v>0</v>
      </c>
      <c r="G30" s="9">
        <f t="shared" si="11"/>
        <v>0</v>
      </c>
      <c r="H30" s="9">
        <f t="shared" si="11"/>
        <v>6872660</v>
      </c>
      <c r="I30" s="9">
        <f t="shared" si="11"/>
        <v>5411543</v>
      </c>
      <c r="J30" s="9">
        <f t="shared" si="11"/>
        <v>1461117</v>
      </c>
      <c r="K30" s="9">
        <f t="shared" si="11"/>
        <v>0</v>
      </c>
      <c r="L30" s="9">
        <f t="shared" si="11"/>
        <v>0</v>
      </c>
      <c r="M30" s="9">
        <f t="shared" si="11"/>
        <v>0</v>
      </c>
      <c r="N30" s="141">
        <f t="shared" si="10"/>
        <v>264291943</v>
      </c>
      <c r="O30" s="141">
        <f t="shared" si="8"/>
        <v>208263340</v>
      </c>
      <c r="P30" s="141">
        <f t="shared" si="8"/>
        <v>56028603</v>
      </c>
    </row>
    <row r="31" spans="1:16" ht="15.75">
      <c r="A31" s="143" t="s">
        <v>357</v>
      </c>
      <c r="B31" s="129"/>
      <c r="C31" s="127"/>
      <c r="D31" s="127"/>
      <c r="E31" s="127"/>
      <c r="F31" s="127"/>
      <c r="G31" s="127"/>
      <c r="H31" s="129"/>
      <c r="I31" s="129"/>
      <c r="J31" s="129"/>
      <c r="K31" s="129"/>
      <c r="L31" s="129"/>
      <c r="M31" s="129"/>
      <c r="N31" s="127"/>
      <c r="O31" s="127"/>
      <c r="P31" s="127"/>
    </row>
    <row r="32" spans="1:16" ht="15.75">
      <c r="A32" s="15" t="s">
        <v>443</v>
      </c>
      <c r="B32" s="129">
        <f>C32</f>
        <v>30000000</v>
      </c>
      <c r="C32" s="129">
        <v>30000000</v>
      </c>
      <c r="D32" s="127"/>
      <c r="E32" s="127"/>
      <c r="F32" s="127"/>
      <c r="G32" s="127"/>
      <c r="H32" s="129"/>
      <c r="I32" s="129"/>
      <c r="J32" s="129"/>
      <c r="K32" s="129"/>
      <c r="L32" s="129"/>
      <c r="M32" s="129"/>
      <c r="N32" s="127">
        <f t="shared" si="10"/>
        <v>30000000</v>
      </c>
      <c r="O32" s="127">
        <f t="shared" si="10"/>
        <v>30000000</v>
      </c>
      <c r="P32" s="127"/>
    </row>
    <row r="33" spans="1:16" ht="15.75">
      <c r="A33" s="15" t="s">
        <v>362</v>
      </c>
      <c r="B33" s="172"/>
      <c r="C33" s="172"/>
      <c r="D33" s="173"/>
      <c r="E33" s="173"/>
      <c r="F33" s="173"/>
      <c r="G33" s="173"/>
      <c r="H33" s="172"/>
      <c r="I33" s="172"/>
      <c r="J33" s="172"/>
      <c r="K33" s="172">
        <v>5800000</v>
      </c>
      <c r="L33" s="172">
        <v>5800000</v>
      </c>
      <c r="M33" s="172"/>
      <c r="N33" s="127">
        <f t="shared" si="10"/>
        <v>5800000</v>
      </c>
      <c r="O33" s="127">
        <f t="shared" si="10"/>
        <v>5800000</v>
      </c>
      <c r="P33" s="173"/>
    </row>
    <row r="34" spans="1:16" ht="15.75">
      <c r="A34" s="15" t="s">
        <v>358</v>
      </c>
      <c r="B34" s="129">
        <v>400000</v>
      </c>
      <c r="C34" s="129">
        <v>400000</v>
      </c>
      <c r="D34" s="127"/>
      <c r="E34" s="127"/>
      <c r="F34" s="127"/>
      <c r="G34" s="127"/>
      <c r="H34" s="129"/>
      <c r="I34" s="129"/>
      <c r="J34" s="129"/>
      <c r="K34" s="129"/>
      <c r="L34" s="129"/>
      <c r="M34" s="129"/>
      <c r="N34" s="127">
        <f t="shared" si="10"/>
        <v>400000</v>
      </c>
      <c r="O34" s="127">
        <f t="shared" si="10"/>
        <v>400000</v>
      </c>
      <c r="P34" s="127"/>
    </row>
    <row r="35" spans="1:16" ht="15.75">
      <c r="A35" s="15" t="s">
        <v>440</v>
      </c>
      <c r="B35" s="129">
        <f>C35</f>
        <v>12000000</v>
      </c>
      <c r="C35" s="129">
        <v>12000000</v>
      </c>
      <c r="D35" s="127"/>
      <c r="E35" s="127"/>
      <c r="F35" s="127"/>
      <c r="G35" s="127"/>
      <c r="H35" s="129"/>
      <c r="I35" s="129"/>
      <c r="J35" s="129"/>
      <c r="K35" s="129"/>
      <c r="L35" s="129"/>
      <c r="M35" s="129"/>
      <c r="N35" s="127">
        <f t="shared" si="10"/>
        <v>12000000</v>
      </c>
      <c r="O35" s="127">
        <f t="shared" si="10"/>
        <v>12000000</v>
      </c>
      <c r="P35" s="127"/>
    </row>
    <row r="36" spans="1:16" ht="15.75">
      <c r="A36" s="171" t="s">
        <v>441</v>
      </c>
      <c r="B36" s="129">
        <f t="shared" ref="B36:B39" si="12">C36</f>
        <v>1500000</v>
      </c>
      <c r="C36" s="172">
        <v>1500000</v>
      </c>
      <c r="D36" s="173"/>
      <c r="E36" s="173"/>
      <c r="F36" s="173"/>
      <c r="G36" s="173"/>
      <c r="H36" s="172"/>
      <c r="I36" s="172"/>
      <c r="J36" s="172"/>
      <c r="K36" s="172"/>
      <c r="L36" s="172"/>
      <c r="M36" s="172"/>
      <c r="N36" s="127">
        <f t="shared" si="10"/>
        <v>1500000</v>
      </c>
      <c r="O36" s="127">
        <f t="shared" si="10"/>
        <v>1500000</v>
      </c>
      <c r="P36" s="173"/>
    </row>
    <row r="37" spans="1:16" ht="15.75">
      <c r="A37" s="171" t="s">
        <v>485</v>
      </c>
      <c r="B37" s="172">
        <v>5000000</v>
      </c>
      <c r="C37" s="172">
        <v>5000000</v>
      </c>
      <c r="D37" s="173"/>
      <c r="E37" s="173"/>
      <c r="F37" s="173"/>
      <c r="G37" s="173"/>
      <c r="H37" s="172"/>
      <c r="I37" s="172"/>
      <c r="J37" s="172"/>
      <c r="K37" s="172"/>
      <c r="L37" s="172"/>
      <c r="M37" s="172"/>
      <c r="N37" s="127">
        <f t="shared" si="10"/>
        <v>5000000</v>
      </c>
      <c r="O37" s="173">
        <f t="shared" si="10"/>
        <v>5000000</v>
      </c>
      <c r="P37" s="173"/>
    </row>
    <row r="38" spans="1:16" ht="15.75">
      <c r="A38" s="171" t="s">
        <v>359</v>
      </c>
      <c r="B38" s="129">
        <f t="shared" si="12"/>
        <v>2022624</v>
      </c>
      <c r="C38" s="172">
        <v>2022624</v>
      </c>
      <c r="D38" s="173"/>
      <c r="E38" s="173"/>
      <c r="F38" s="173"/>
      <c r="G38" s="173"/>
      <c r="H38" s="172"/>
      <c r="I38" s="172"/>
      <c r="J38" s="172"/>
      <c r="K38" s="172"/>
      <c r="L38" s="172"/>
      <c r="M38" s="172"/>
      <c r="N38" s="127">
        <f t="shared" si="10"/>
        <v>2022624</v>
      </c>
      <c r="O38" s="127">
        <f t="shared" si="10"/>
        <v>2022624</v>
      </c>
      <c r="P38" s="173"/>
    </row>
    <row r="39" spans="1:16" ht="15.75">
      <c r="A39" s="15" t="s">
        <v>359</v>
      </c>
      <c r="B39" s="129">
        <f t="shared" si="12"/>
        <v>1800000</v>
      </c>
      <c r="C39" s="129">
        <v>1800000</v>
      </c>
      <c r="D39" s="127"/>
      <c r="E39" s="127"/>
      <c r="F39" s="127"/>
      <c r="G39" s="127"/>
      <c r="H39" s="129"/>
      <c r="I39" s="129"/>
      <c r="J39" s="129"/>
      <c r="K39" s="129"/>
      <c r="L39" s="129"/>
      <c r="M39" s="129"/>
      <c r="N39" s="127">
        <f t="shared" si="10"/>
        <v>1800000</v>
      </c>
      <c r="O39" s="127">
        <f t="shared" si="10"/>
        <v>1800000</v>
      </c>
      <c r="P39" s="127"/>
    </row>
    <row r="40" spans="1:16" s="142" customFormat="1" ht="15.75">
      <c r="A40" s="140" t="s">
        <v>356</v>
      </c>
      <c r="B40" s="9">
        <f>SUM(B32:B39)</f>
        <v>52722624</v>
      </c>
      <c r="C40" s="9">
        <f t="shared" ref="C40:G40" si="13">SUM(C32:C39)</f>
        <v>52722624</v>
      </c>
      <c r="D40" s="9">
        <f t="shared" si="13"/>
        <v>0</v>
      </c>
      <c r="E40" s="9">
        <f t="shared" si="13"/>
        <v>0</v>
      </c>
      <c r="F40" s="9">
        <f t="shared" si="13"/>
        <v>0</v>
      </c>
      <c r="G40" s="9">
        <f t="shared" si="13"/>
        <v>0</v>
      </c>
      <c r="H40" s="9">
        <f t="shared" ref="H40:M40" si="14">SUM(H32:H39)</f>
        <v>0</v>
      </c>
      <c r="I40" s="9">
        <f t="shared" si="14"/>
        <v>0</v>
      </c>
      <c r="J40" s="9">
        <f t="shared" si="14"/>
        <v>0</v>
      </c>
      <c r="K40" s="9">
        <f t="shared" si="14"/>
        <v>5800000</v>
      </c>
      <c r="L40" s="9">
        <f t="shared" si="14"/>
        <v>5800000</v>
      </c>
      <c r="M40" s="9">
        <f t="shared" si="14"/>
        <v>0</v>
      </c>
      <c r="N40" s="141">
        <f t="shared" si="10"/>
        <v>58522624</v>
      </c>
      <c r="O40" s="141">
        <f t="shared" si="10"/>
        <v>58522624</v>
      </c>
      <c r="P40" s="141">
        <f t="shared" si="10"/>
        <v>0</v>
      </c>
    </row>
    <row r="41" spans="1:16" ht="15.75">
      <c r="A41" s="144" t="s">
        <v>119</v>
      </c>
      <c r="B41" s="129"/>
      <c r="C41" s="127"/>
      <c r="D41" s="127"/>
      <c r="E41" s="127"/>
      <c r="F41" s="127"/>
      <c r="G41" s="127"/>
      <c r="H41" s="129"/>
      <c r="I41" s="129"/>
      <c r="J41" s="129"/>
      <c r="K41" s="129"/>
      <c r="L41" s="129"/>
      <c r="M41" s="129"/>
      <c r="N41" s="127"/>
      <c r="O41" s="127"/>
      <c r="P41" s="127"/>
    </row>
    <row r="42" spans="1:16" ht="15.75">
      <c r="A42" s="134" t="s">
        <v>360</v>
      </c>
      <c r="B42" s="129">
        <v>148129770</v>
      </c>
      <c r="C42" s="129">
        <v>148129770</v>
      </c>
      <c r="D42" s="127"/>
      <c r="E42" s="127"/>
      <c r="F42" s="127"/>
      <c r="G42" s="127"/>
      <c r="H42" s="129"/>
      <c r="I42" s="129"/>
      <c r="J42" s="129"/>
      <c r="K42" s="129"/>
      <c r="L42" s="129"/>
      <c r="M42" s="129"/>
      <c r="N42" s="127">
        <f t="shared" si="10"/>
        <v>148129770</v>
      </c>
      <c r="O42" s="127">
        <f t="shared" si="10"/>
        <v>148129770</v>
      </c>
      <c r="P42" s="127"/>
    </row>
    <row r="43" spans="1:16" ht="15.75">
      <c r="A43" s="134" t="s">
        <v>361</v>
      </c>
      <c r="B43" s="129">
        <v>5000000</v>
      </c>
      <c r="C43" s="129">
        <v>5000000</v>
      </c>
      <c r="D43" s="127"/>
      <c r="E43" s="127"/>
      <c r="F43" s="127"/>
      <c r="G43" s="127"/>
      <c r="H43" s="129"/>
      <c r="I43" s="129"/>
      <c r="J43" s="129"/>
      <c r="K43" s="129"/>
      <c r="L43" s="129"/>
      <c r="M43" s="129"/>
      <c r="N43" s="127">
        <f t="shared" si="10"/>
        <v>5000000</v>
      </c>
      <c r="O43" s="127">
        <f t="shared" si="10"/>
        <v>5000000</v>
      </c>
      <c r="P43" s="127"/>
    </row>
    <row r="44" spans="1:16" ht="15.75">
      <c r="A44" s="139" t="s">
        <v>356</v>
      </c>
      <c r="B44" s="9">
        <f>SUM(B42:B43)</f>
        <v>153129770</v>
      </c>
      <c r="C44" s="9">
        <f>SUM(C42:C43)</f>
        <v>153129770</v>
      </c>
      <c r="D44" s="9">
        <f>SUM(D42:D43)</f>
        <v>0</v>
      </c>
      <c r="E44" s="9"/>
      <c r="F44" s="9"/>
      <c r="G44" s="9"/>
      <c r="H44" s="9">
        <f t="shared" ref="H44:M44" si="15">SUM(H42:H43)</f>
        <v>0</v>
      </c>
      <c r="I44" s="9">
        <f t="shared" si="15"/>
        <v>0</v>
      </c>
      <c r="J44" s="9">
        <f t="shared" si="15"/>
        <v>0</v>
      </c>
      <c r="K44" s="9">
        <f t="shared" si="15"/>
        <v>0</v>
      </c>
      <c r="L44" s="9">
        <f t="shared" si="15"/>
        <v>0</v>
      </c>
      <c r="M44" s="9">
        <f t="shared" si="15"/>
        <v>0</v>
      </c>
      <c r="N44" s="127">
        <f>SUM(N41:N43)</f>
        <v>153129770</v>
      </c>
      <c r="O44" s="127">
        <f t="shared" si="10"/>
        <v>153129770</v>
      </c>
      <c r="P44" s="127">
        <f t="shared" si="10"/>
        <v>0</v>
      </c>
    </row>
    <row r="45" spans="1:16" ht="15.75">
      <c r="A45" s="139" t="s">
        <v>272</v>
      </c>
      <c r="B45" s="9">
        <f t="shared" ref="B45:M45" si="16">SUM(B44,B40,B30,B19)</f>
        <v>1072302901</v>
      </c>
      <c r="C45" s="9">
        <f t="shared" si="16"/>
        <v>951215852</v>
      </c>
      <c r="D45" s="9">
        <f t="shared" si="16"/>
        <v>121087049</v>
      </c>
      <c r="E45" s="9">
        <f t="shared" si="16"/>
        <v>1016000</v>
      </c>
      <c r="F45" s="9">
        <f t="shared" si="16"/>
        <v>800000</v>
      </c>
      <c r="G45" s="9">
        <f t="shared" si="16"/>
        <v>216000</v>
      </c>
      <c r="H45" s="9">
        <f t="shared" si="16"/>
        <v>11507660</v>
      </c>
      <c r="I45" s="9">
        <f t="shared" si="16"/>
        <v>9061149</v>
      </c>
      <c r="J45" s="9">
        <f t="shared" si="16"/>
        <v>2446511</v>
      </c>
      <c r="K45" s="9">
        <f t="shared" si="16"/>
        <v>13166000</v>
      </c>
      <c r="L45" s="9">
        <f t="shared" si="16"/>
        <v>11600000</v>
      </c>
      <c r="M45" s="9">
        <f t="shared" si="16"/>
        <v>1566000</v>
      </c>
      <c r="N45" s="141">
        <f>N19+N30+N40+N44</f>
        <v>1097992561</v>
      </c>
      <c r="O45" s="141">
        <f>O19+O30+O40+O44</f>
        <v>972677001</v>
      </c>
      <c r="P45" s="141">
        <f>P19+P30+P40+P44</f>
        <v>125315560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scale="50" orientation="landscape" horizontalDpi="4294967293" r:id="rId1"/>
  <headerFooter>
    <oddHeader xml:space="preserve">&amp;CKörmend Város Önkormányzat és intézményei 2020. évi felhalmozási kiadásai jogcímenként&amp;R"6. melléklet .../2020. (...) önkormányzati rendelethez
adatok Ft-ban"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Munka4"/>
  <dimension ref="A3:F441"/>
  <sheetViews>
    <sheetView view="pageBreakPreview" topLeftCell="A25" zoomScale="110" zoomScaleNormal="110" zoomScaleSheetLayoutView="110" zoomScalePageLayoutView="110" workbookViewId="0">
      <selection activeCell="A35" sqref="A35"/>
    </sheetView>
  </sheetViews>
  <sheetFormatPr defaultColWidth="9.140625" defaultRowHeight="15.75"/>
  <cols>
    <col min="1" max="1" width="66.28515625" style="14" bestFit="1" customWidth="1"/>
    <col min="2" max="2" width="18.5703125" style="14" bestFit="1" customWidth="1"/>
    <col min="3" max="3" width="16.42578125" style="14" bestFit="1" customWidth="1"/>
    <col min="4" max="4" width="22" style="14" bestFit="1" customWidth="1"/>
    <col min="5" max="5" width="13.140625" style="14" bestFit="1" customWidth="1"/>
    <col min="6" max="16384" width="9.140625" style="14"/>
  </cols>
  <sheetData>
    <row r="3" spans="1:5">
      <c r="A3" s="178"/>
      <c r="B3" s="179" t="s">
        <v>444</v>
      </c>
      <c r="C3" s="179" t="s">
        <v>445</v>
      </c>
      <c r="D3" s="179" t="s">
        <v>446</v>
      </c>
      <c r="E3" s="179" t="s">
        <v>447</v>
      </c>
    </row>
    <row r="4" spans="1:5">
      <c r="A4" s="178"/>
      <c r="B4" s="180" t="s">
        <v>448</v>
      </c>
      <c r="C4" s="180"/>
      <c r="D4" s="181"/>
      <c r="E4" s="181"/>
    </row>
    <row r="5" spans="1:5">
      <c r="A5" s="182" t="s">
        <v>225</v>
      </c>
      <c r="B5" s="164"/>
      <c r="C5" s="164"/>
      <c r="D5" s="183"/>
      <c r="E5" s="184"/>
    </row>
    <row r="6" spans="1:5">
      <c r="A6" s="178" t="s">
        <v>226</v>
      </c>
      <c r="B6" s="185">
        <v>830000000</v>
      </c>
      <c r="C6" s="185">
        <v>840000000</v>
      </c>
      <c r="D6" s="185">
        <v>840000000</v>
      </c>
      <c r="E6" s="185">
        <v>820000000</v>
      </c>
    </row>
    <row r="7" spans="1:5">
      <c r="A7" s="186" t="s">
        <v>449</v>
      </c>
      <c r="B7" s="185">
        <v>69000000</v>
      </c>
      <c r="C7" s="185">
        <v>70000000</v>
      </c>
      <c r="D7" s="185">
        <v>71000000</v>
      </c>
      <c r="E7" s="185">
        <v>71000000</v>
      </c>
    </row>
    <row r="8" spans="1:5">
      <c r="A8" s="186" t="s">
        <v>450</v>
      </c>
      <c r="B8" s="185">
        <v>65600000</v>
      </c>
      <c r="C8" s="185">
        <v>20000000</v>
      </c>
      <c r="D8" s="185">
        <v>15000000</v>
      </c>
      <c r="E8" s="185">
        <v>15000000</v>
      </c>
    </row>
    <row r="9" spans="1:5">
      <c r="A9" s="178" t="s">
        <v>451</v>
      </c>
      <c r="B9" s="185">
        <v>1500000</v>
      </c>
      <c r="C9" s="185">
        <v>1000000</v>
      </c>
      <c r="D9" s="185">
        <v>1000000</v>
      </c>
      <c r="E9" s="185">
        <v>1000000</v>
      </c>
    </row>
    <row r="10" spans="1:5">
      <c r="A10" s="182" t="s">
        <v>186</v>
      </c>
      <c r="B10" s="185">
        <f>SUM(B6:B9)</f>
        <v>966100000</v>
      </c>
      <c r="C10" s="185">
        <f>SUM(C6:C9)</f>
        <v>931000000</v>
      </c>
      <c r="D10" s="185">
        <f>SUM(D6:D9)</f>
        <v>927000000</v>
      </c>
      <c r="E10" s="185">
        <f>SUM(E6:E9)</f>
        <v>907000000</v>
      </c>
    </row>
    <row r="11" spans="1:5">
      <c r="A11" s="178"/>
      <c r="B11" s="185"/>
      <c r="C11" s="185"/>
      <c r="D11" s="185"/>
      <c r="E11" s="184"/>
    </row>
    <row r="12" spans="1:5">
      <c r="A12" s="182" t="s">
        <v>227</v>
      </c>
      <c r="B12" s="187">
        <f>B10*0.5</f>
        <v>483050000</v>
      </c>
      <c r="C12" s="187">
        <f>C10*0.5</f>
        <v>465500000</v>
      </c>
      <c r="D12" s="187">
        <f>D10*0.5</f>
        <v>463500000</v>
      </c>
      <c r="E12" s="187">
        <f>E10*0.5</f>
        <v>453500000</v>
      </c>
    </row>
    <row r="13" spans="1:5">
      <c r="A13" s="182"/>
      <c r="B13" s="187"/>
      <c r="C13" s="187"/>
      <c r="D13" s="185"/>
      <c r="E13" s="184"/>
    </row>
    <row r="14" spans="1:5">
      <c r="A14" s="182" t="s">
        <v>228</v>
      </c>
      <c r="B14" s="185">
        <v>4280613</v>
      </c>
      <c r="C14" s="185">
        <v>60154272</v>
      </c>
      <c r="D14" s="185">
        <v>58530594</v>
      </c>
      <c r="E14" s="185">
        <v>56706917</v>
      </c>
    </row>
    <row r="15" spans="1:5">
      <c r="A15" s="182"/>
      <c r="B15" s="185"/>
      <c r="C15" s="185"/>
      <c r="D15" s="185"/>
      <c r="E15" s="184"/>
    </row>
    <row r="16" spans="1:5">
      <c r="A16" s="178" t="s">
        <v>452</v>
      </c>
      <c r="B16" s="185"/>
      <c r="C16" s="185"/>
      <c r="D16" s="185"/>
      <c r="E16" s="184"/>
    </row>
    <row r="17" spans="1:6">
      <c r="A17" s="182" t="s">
        <v>453</v>
      </c>
      <c r="B17" s="187">
        <v>0</v>
      </c>
      <c r="C17" s="187">
        <v>45622220</v>
      </c>
      <c r="D17" s="187">
        <v>45622220</v>
      </c>
      <c r="E17" s="187">
        <v>45622220</v>
      </c>
    </row>
    <row r="18" spans="1:6">
      <c r="A18" s="178"/>
      <c r="B18" s="185"/>
      <c r="C18" s="185"/>
      <c r="D18" s="185"/>
      <c r="E18" s="185"/>
    </row>
    <row r="19" spans="1:6">
      <c r="A19" s="182" t="s">
        <v>454</v>
      </c>
      <c r="B19" s="185">
        <v>4280613</v>
      </c>
      <c r="C19" s="185">
        <v>14532052</v>
      </c>
      <c r="D19" s="185">
        <v>12908374</v>
      </c>
      <c r="E19" s="185">
        <v>11084697</v>
      </c>
    </row>
    <row r="20" spans="1:6">
      <c r="A20" s="178"/>
      <c r="B20" s="185"/>
      <c r="C20" s="185"/>
      <c r="D20" s="185"/>
      <c r="E20" s="185"/>
    </row>
    <row r="21" spans="1:6">
      <c r="A21" s="182" t="s">
        <v>455</v>
      </c>
      <c r="B21" s="187">
        <f>SUM(B17:B19)</f>
        <v>4280613</v>
      </c>
      <c r="C21" s="187">
        <f>SUM(C17:C19)</f>
        <v>60154272</v>
      </c>
      <c r="D21" s="187">
        <f>SUM(D17:D19)</f>
        <v>58530594</v>
      </c>
      <c r="E21" s="187">
        <f>SUM(E17:E19)</f>
        <v>56706917</v>
      </c>
    </row>
    <row r="22" spans="1:6">
      <c r="A22" s="178"/>
      <c r="B22" s="187"/>
      <c r="C22" s="187"/>
      <c r="D22" s="187"/>
      <c r="E22" s="187"/>
    </row>
    <row r="23" spans="1:6">
      <c r="A23" s="182" t="s">
        <v>456</v>
      </c>
      <c r="B23" s="187">
        <f>B12-B21</f>
        <v>478769387</v>
      </c>
      <c r="C23" s="187">
        <f>C12-C21</f>
        <v>405345728</v>
      </c>
      <c r="D23" s="187">
        <f>SUM(D12-D21)</f>
        <v>404969406</v>
      </c>
      <c r="E23" s="187">
        <f>SUM(E12-E21)</f>
        <v>396793083</v>
      </c>
    </row>
    <row r="24" spans="1:6">
      <c r="A24" s="178"/>
      <c r="B24" s="183"/>
      <c r="C24" s="183"/>
      <c r="D24" s="185"/>
      <c r="E24" s="185"/>
    </row>
    <row r="26" spans="1:6" ht="30" customHeight="1">
      <c r="A26" s="31"/>
      <c r="B26" s="17"/>
      <c r="C26" s="17"/>
      <c r="D26" s="17"/>
      <c r="E26" s="13"/>
    </row>
    <row r="27" spans="1:6" ht="56.25" customHeight="1">
      <c r="A27" s="318" t="s">
        <v>473</v>
      </c>
      <c r="B27" s="319"/>
      <c r="C27" s="319"/>
      <c r="D27" s="319"/>
      <c r="E27" s="319"/>
      <c r="F27" s="319"/>
    </row>
    <row r="28" spans="1:6" ht="30" customHeight="1">
      <c r="A28" s="36"/>
      <c r="B28" s="36"/>
      <c r="C28" s="36"/>
      <c r="D28" s="36"/>
      <c r="E28" s="36"/>
      <c r="F28" s="36"/>
    </row>
    <row r="29" spans="1:6" ht="30" customHeight="1">
      <c r="A29" s="37"/>
      <c r="B29" s="38"/>
      <c r="C29" s="320" t="s">
        <v>418</v>
      </c>
      <c r="D29" s="320"/>
      <c r="E29" s="320"/>
      <c r="F29" s="320"/>
    </row>
    <row r="30" spans="1:6" ht="30" customHeight="1">
      <c r="A30" s="39"/>
      <c r="B30" s="39"/>
      <c r="C30" s="316" t="s">
        <v>258</v>
      </c>
      <c r="D30" s="316"/>
      <c r="E30" s="316"/>
      <c r="F30" s="317"/>
    </row>
    <row r="31" spans="1:6" ht="53.25" customHeight="1">
      <c r="A31" s="15"/>
      <c r="B31" s="18" t="s">
        <v>175</v>
      </c>
      <c r="C31" s="18" t="s">
        <v>176</v>
      </c>
      <c r="D31" s="18" t="s">
        <v>229</v>
      </c>
      <c r="E31" s="18" t="s">
        <v>122</v>
      </c>
    </row>
    <row r="32" spans="1:6" ht="30" customHeight="1">
      <c r="A32" s="41" t="s">
        <v>177</v>
      </c>
      <c r="B32" s="33">
        <f>B34-B33</f>
        <v>247904500</v>
      </c>
      <c r="C32" s="33">
        <f t="shared" ref="C32:D32" si="0">C34-C33</f>
        <v>228721523</v>
      </c>
      <c r="D32" s="33">
        <f t="shared" si="0"/>
        <v>197083222</v>
      </c>
      <c r="E32" s="47">
        <f>SUM(B32:D32)</f>
        <v>673709245</v>
      </c>
    </row>
    <row r="33" spans="1:5" ht="30" customHeight="1">
      <c r="A33" s="41" t="s">
        <v>178</v>
      </c>
      <c r="B33" s="34">
        <f>'[1]Kmd. Hivatal kötelező'!$BL$20+'[1]Kmd. Hivatal kötelező'!$BL$24</f>
        <v>1016000</v>
      </c>
      <c r="C33" s="34">
        <f>'[1]Kmd. Város Gondn.kötelező'!$BL$20+'[1]Kmd. Város Gondn.kötelező'!$BL$24</f>
        <v>7366000</v>
      </c>
      <c r="D33" s="34">
        <f>'[1]Körmendi Kult. Közp.kötelezö'!$BL$20+'[1]Körmendi Kult. Közp.kötelezö'!$BL$24+'[1]Faludi F Könyvtár kötelező '!$BL$20+'[1]Faludi F Könyvtár kötelező '!$BL$24+'[1]Múzeum önként vállalt'!$BL$20+'[1]Múzeum önként vállalt'!$BL$24</f>
        <v>11507660</v>
      </c>
      <c r="E33" s="47">
        <f>SUM(B33:D33)</f>
        <v>19889660</v>
      </c>
    </row>
    <row r="34" spans="1:5" ht="30" customHeight="1">
      <c r="A34" s="32" t="s">
        <v>122</v>
      </c>
      <c r="B34" s="9">
        <f>'[2]Kmd. Hivatal kötelező'!$BA$28</f>
        <v>248920500</v>
      </c>
      <c r="C34" s="9">
        <f>'[2]Kmd. Város Gondn.kötelező'!$BA$28</f>
        <v>236087523</v>
      </c>
      <c r="D34" s="9">
        <f>'[2]Körmendi Kult. Közp.kötelezö'!$BA$28+'[2]Faludi F Könyvtár kötelező '!$BA$28+'[2]Múzeum önként vállalt'!$BA$28</f>
        <v>208590882</v>
      </c>
      <c r="E34" s="47">
        <f>SUM(B34:D34)</f>
        <v>693598905</v>
      </c>
    </row>
    <row r="35" spans="1:5">
      <c r="A35" s="20"/>
      <c r="B35" s="20"/>
      <c r="C35" s="21"/>
      <c r="D35" s="21"/>
      <c r="E35" s="21"/>
    </row>
    <row r="36" spans="1:5">
      <c r="A36" s="22"/>
      <c r="B36" s="22"/>
      <c r="C36" s="21"/>
      <c r="D36" s="21"/>
      <c r="E36" s="21"/>
    </row>
    <row r="37" spans="1:5">
      <c r="A37" s="16"/>
      <c r="B37" s="22"/>
      <c r="C37" s="21"/>
      <c r="D37" s="21"/>
      <c r="E37" s="21"/>
    </row>
    <row r="38" spans="1:5">
      <c r="A38" s="16"/>
      <c r="B38" s="22"/>
      <c r="C38" s="21"/>
      <c r="D38" s="21"/>
      <c r="E38" s="21"/>
    </row>
    <row r="39" spans="1:5">
      <c r="A39" s="23"/>
      <c r="B39" s="24"/>
      <c r="C39" s="21"/>
      <c r="D39" s="21"/>
      <c r="E39" s="21"/>
    </row>
    <row r="40" spans="1:5">
      <c r="A40" s="25"/>
      <c r="B40" s="26"/>
      <c r="C40" s="26"/>
      <c r="D40" s="26"/>
      <c r="E40" s="26"/>
    </row>
    <row r="41" spans="1:5">
      <c r="A41" s="12"/>
      <c r="B41" s="27"/>
      <c r="C41" s="28"/>
      <c r="D41" s="28"/>
      <c r="E41" s="28"/>
    </row>
    <row r="42" spans="1:5">
      <c r="A42" s="12"/>
      <c r="B42" s="27"/>
      <c r="C42" s="28"/>
      <c r="D42" s="28"/>
      <c r="E42" s="28"/>
    </row>
    <row r="43" spans="1:5">
      <c r="A43" s="12"/>
      <c r="B43" s="27"/>
      <c r="C43" s="28"/>
      <c r="D43" s="28"/>
      <c r="E43" s="28"/>
    </row>
    <row r="44" spans="1:5" ht="31.5" customHeight="1">
      <c r="A44" s="12"/>
      <c r="B44" s="27"/>
      <c r="C44" s="28"/>
      <c r="D44" s="28"/>
      <c r="E44" s="28"/>
    </row>
    <row r="45" spans="1:5">
      <c r="A45" s="12"/>
      <c r="B45" s="27"/>
      <c r="C45" s="28"/>
      <c r="D45" s="28"/>
      <c r="E45" s="28"/>
    </row>
    <row r="46" spans="1:5">
      <c r="A46" s="12"/>
      <c r="B46" s="27"/>
      <c r="C46" s="28"/>
      <c r="D46" s="28"/>
      <c r="E46" s="28"/>
    </row>
    <row r="47" spans="1:5">
      <c r="A47" s="16"/>
      <c r="B47" s="29"/>
      <c r="C47" s="28"/>
      <c r="D47" s="28"/>
      <c r="E47" s="28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  <row r="95" spans="1:5">
      <c r="A95" s="30"/>
      <c r="B95" s="30"/>
      <c r="C95" s="30"/>
      <c r="D95" s="30"/>
      <c r="E95" s="30"/>
    </row>
    <row r="96" spans="1:5">
      <c r="A96" s="30"/>
      <c r="B96" s="30"/>
      <c r="C96" s="30"/>
      <c r="D96" s="30"/>
      <c r="E96" s="30"/>
    </row>
    <row r="97" spans="1:5">
      <c r="A97" s="30"/>
      <c r="B97" s="30"/>
      <c r="C97" s="30"/>
      <c r="D97" s="30"/>
      <c r="E97" s="30"/>
    </row>
    <row r="98" spans="1:5">
      <c r="A98" s="30"/>
      <c r="B98" s="30"/>
      <c r="C98" s="30"/>
      <c r="D98" s="30"/>
      <c r="E98" s="30"/>
    </row>
    <row r="99" spans="1:5">
      <c r="A99" s="30"/>
      <c r="B99" s="30"/>
      <c r="C99" s="30"/>
      <c r="D99" s="30"/>
      <c r="E99" s="30"/>
    </row>
    <row r="100" spans="1:5">
      <c r="A100" s="30"/>
      <c r="B100" s="30"/>
      <c r="C100" s="30"/>
      <c r="D100" s="30"/>
      <c r="E100" s="30"/>
    </row>
    <row r="101" spans="1:5">
      <c r="A101" s="30"/>
      <c r="B101" s="30"/>
      <c r="C101" s="30"/>
      <c r="D101" s="30"/>
      <c r="E101" s="30"/>
    </row>
    <row r="102" spans="1:5">
      <c r="A102" s="30"/>
      <c r="B102" s="30"/>
      <c r="C102" s="30"/>
      <c r="D102" s="30"/>
      <c r="E102" s="30"/>
    </row>
    <row r="103" spans="1:5">
      <c r="A103" s="30"/>
      <c r="B103" s="30"/>
      <c r="C103" s="30"/>
      <c r="D103" s="30"/>
      <c r="E103" s="30"/>
    </row>
    <row r="104" spans="1:5">
      <c r="A104" s="30"/>
      <c r="B104" s="30"/>
      <c r="C104" s="30"/>
      <c r="D104" s="30"/>
      <c r="E104" s="30"/>
    </row>
    <row r="105" spans="1:5">
      <c r="A105" s="30"/>
      <c r="B105" s="30"/>
      <c r="C105" s="30"/>
      <c r="D105" s="30"/>
      <c r="E105" s="30"/>
    </row>
    <row r="106" spans="1:5">
      <c r="A106" s="30"/>
      <c r="B106" s="30"/>
      <c r="C106" s="30"/>
      <c r="D106" s="30"/>
      <c r="E106" s="30"/>
    </row>
    <row r="107" spans="1:5">
      <c r="A107" s="30"/>
      <c r="B107" s="30"/>
      <c r="C107" s="30"/>
      <c r="D107" s="30"/>
      <c r="E107" s="30"/>
    </row>
    <row r="108" spans="1:5">
      <c r="A108" s="30"/>
      <c r="B108" s="30"/>
      <c r="C108" s="30"/>
      <c r="D108" s="30"/>
      <c r="E108" s="30"/>
    </row>
    <row r="109" spans="1:5">
      <c r="A109" s="30"/>
      <c r="B109" s="30"/>
      <c r="C109" s="30"/>
      <c r="D109" s="30"/>
      <c r="E109" s="30"/>
    </row>
    <row r="110" spans="1:5">
      <c r="A110" s="30"/>
      <c r="B110" s="30"/>
      <c r="C110" s="30"/>
      <c r="D110" s="30"/>
      <c r="E110" s="30"/>
    </row>
    <row r="111" spans="1:5">
      <c r="A111" s="30"/>
      <c r="B111" s="30"/>
      <c r="C111" s="30"/>
      <c r="D111" s="30"/>
      <c r="E111" s="30"/>
    </row>
    <row r="112" spans="1:5">
      <c r="A112" s="30"/>
      <c r="B112" s="30"/>
      <c r="C112" s="30"/>
      <c r="D112" s="30"/>
      <c r="E112" s="30"/>
    </row>
    <row r="113" spans="1:5">
      <c r="A113" s="30"/>
      <c r="B113" s="30"/>
      <c r="C113" s="30"/>
      <c r="D113" s="30"/>
      <c r="E113" s="30"/>
    </row>
    <row r="114" spans="1:5">
      <c r="A114" s="30"/>
      <c r="B114" s="30"/>
      <c r="C114" s="30"/>
      <c r="D114" s="30"/>
      <c r="E114" s="30"/>
    </row>
    <row r="115" spans="1:5">
      <c r="A115" s="30"/>
      <c r="B115" s="30"/>
      <c r="C115" s="30"/>
      <c r="D115" s="30"/>
      <c r="E115" s="30"/>
    </row>
    <row r="116" spans="1:5">
      <c r="A116" s="30"/>
      <c r="B116" s="30"/>
      <c r="C116" s="30"/>
      <c r="D116" s="30"/>
      <c r="E116" s="30"/>
    </row>
    <row r="117" spans="1:5">
      <c r="A117" s="30"/>
      <c r="B117" s="30"/>
      <c r="C117" s="30"/>
      <c r="D117" s="30"/>
      <c r="E117" s="30"/>
    </row>
    <row r="118" spans="1:5">
      <c r="A118" s="30"/>
      <c r="B118" s="30"/>
      <c r="C118" s="30"/>
      <c r="D118" s="30"/>
      <c r="E118" s="30"/>
    </row>
    <row r="119" spans="1:5">
      <c r="A119" s="30"/>
      <c r="B119" s="30"/>
      <c r="C119" s="30"/>
      <c r="D119" s="30"/>
      <c r="E119" s="30"/>
    </row>
    <row r="120" spans="1:5">
      <c r="A120" s="30"/>
      <c r="B120" s="30"/>
      <c r="C120" s="30"/>
      <c r="D120" s="30"/>
      <c r="E120" s="30"/>
    </row>
    <row r="121" spans="1:5">
      <c r="A121" s="30"/>
      <c r="B121" s="30"/>
      <c r="C121" s="30"/>
      <c r="D121" s="30"/>
      <c r="E121" s="30"/>
    </row>
    <row r="122" spans="1:5">
      <c r="A122" s="30"/>
      <c r="B122" s="30"/>
      <c r="C122" s="30"/>
      <c r="D122" s="30"/>
      <c r="E122" s="30"/>
    </row>
    <row r="123" spans="1:5">
      <c r="A123" s="30"/>
      <c r="B123" s="30"/>
      <c r="C123" s="30"/>
      <c r="D123" s="30"/>
      <c r="E123" s="30"/>
    </row>
    <row r="124" spans="1:5">
      <c r="A124" s="30"/>
      <c r="B124" s="30"/>
      <c r="C124" s="30"/>
      <c r="D124" s="30"/>
      <c r="E124" s="30"/>
    </row>
    <row r="125" spans="1:5">
      <c r="A125" s="30"/>
      <c r="B125" s="30"/>
      <c r="C125" s="30"/>
      <c r="D125" s="30"/>
      <c r="E125" s="30"/>
    </row>
    <row r="126" spans="1:5">
      <c r="A126" s="30"/>
      <c r="B126" s="30"/>
      <c r="C126" s="30"/>
      <c r="D126" s="30"/>
      <c r="E126" s="30"/>
    </row>
    <row r="127" spans="1:5">
      <c r="A127" s="30"/>
      <c r="B127" s="30"/>
      <c r="C127" s="30"/>
      <c r="D127" s="30"/>
      <c r="E127" s="30"/>
    </row>
    <row r="128" spans="1:5">
      <c r="A128" s="30"/>
      <c r="B128" s="30"/>
      <c r="C128" s="30"/>
      <c r="D128" s="30"/>
      <c r="E128" s="30"/>
    </row>
    <row r="129" spans="1:5">
      <c r="A129" s="30"/>
      <c r="B129" s="30"/>
      <c r="C129" s="30"/>
      <c r="D129" s="30"/>
      <c r="E129" s="30"/>
    </row>
    <row r="130" spans="1:5">
      <c r="A130" s="30"/>
      <c r="B130" s="30"/>
      <c r="C130" s="30"/>
      <c r="D130" s="30"/>
      <c r="E130" s="30"/>
    </row>
    <row r="131" spans="1:5">
      <c r="A131" s="30"/>
      <c r="B131" s="30"/>
      <c r="C131" s="30"/>
      <c r="D131" s="30"/>
      <c r="E131" s="30"/>
    </row>
    <row r="132" spans="1:5">
      <c r="A132" s="30"/>
      <c r="B132" s="30"/>
      <c r="C132" s="30"/>
      <c r="D132" s="30"/>
      <c r="E132" s="30"/>
    </row>
    <row r="133" spans="1:5">
      <c r="A133" s="30"/>
      <c r="B133" s="30"/>
      <c r="C133" s="30"/>
      <c r="D133" s="30"/>
      <c r="E133" s="30"/>
    </row>
    <row r="134" spans="1:5">
      <c r="A134" s="30"/>
      <c r="B134" s="30"/>
      <c r="C134" s="30"/>
      <c r="D134" s="30"/>
      <c r="E134" s="30"/>
    </row>
    <row r="135" spans="1:5">
      <c r="A135" s="30"/>
      <c r="B135" s="30"/>
      <c r="C135" s="30"/>
      <c r="D135" s="30"/>
      <c r="E135" s="30"/>
    </row>
    <row r="136" spans="1:5">
      <c r="A136" s="30"/>
      <c r="B136" s="30"/>
      <c r="C136" s="30"/>
      <c r="D136" s="30"/>
      <c r="E136" s="30"/>
    </row>
    <row r="137" spans="1:5">
      <c r="A137" s="30"/>
      <c r="B137" s="30"/>
      <c r="C137" s="30"/>
      <c r="D137" s="30"/>
      <c r="E137" s="30"/>
    </row>
    <row r="138" spans="1:5">
      <c r="A138" s="30"/>
      <c r="B138" s="30"/>
      <c r="C138" s="30"/>
      <c r="D138" s="30"/>
      <c r="E138" s="30"/>
    </row>
    <row r="139" spans="1:5">
      <c r="A139" s="30"/>
      <c r="B139" s="30"/>
      <c r="C139" s="30"/>
      <c r="D139" s="30"/>
      <c r="E139" s="30"/>
    </row>
    <row r="140" spans="1:5">
      <c r="A140" s="30"/>
      <c r="B140" s="30"/>
      <c r="C140" s="30"/>
      <c r="D140" s="30"/>
      <c r="E140" s="30"/>
    </row>
    <row r="141" spans="1:5">
      <c r="A141" s="30"/>
      <c r="B141" s="30"/>
      <c r="C141" s="30"/>
      <c r="D141" s="30"/>
      <c r="E141" s="30"/>
    </row>
    <row r="142" spans="1:5">
      <c r="A142" s="30"/>
      <c r="B142" s="30"/>
      <c r="C142" s="30"/>
      <c r="D142" s="30"/>
      <c r="E142" s="30"/>
    </row>
    <row r="143" spans="1:5">
      <c r="A143" s="30"/>
      <c r="B143" s="30"/>
      <c r="C143" s="30"/>
      <c r="D143" s="30"/>
      <c r="E143" s="30"/>
    </row>
    <row r="144" spans="1:5">
      <c r="A144" s="30"/>
      <c r="B144" s="30"/>
      <c r="C144" s="30"/>
      <c r="D144" s="30"/>
      <c r="E144" s="30"/>
    </row>
    <row r="145" spans="1:5">
      <c r="A145" s="30"/>
      <c r="B145" s="30"/>
      <c r="C145" s="30"/>
      <c r="D145" s="30"/>
      <c r="E145" s="30"/>
    </row>
    <row r="146" spans="1:5">
      <c r="A146" s="30"/>
      <c r="B146" s="30"/>
      <c r="C146" s="30"/>
      <c r="D146" s="30"/>
      <c r="E146" s="30"/>
    </row>
    <row r="147" spans="1:5">
      <c r="A147" s="30"/>
      <c r="B147" s="30"/>
      <c r="C147" s="30"/>
      <c r="D147" s="30"/>
      <c r="E147" s="30"/>
    </row>
    <row r="148" spans="1:5">
      <c r="A148" s="30"/>
      <c r="B148" s="30"/>
      <c r="C148" s="30"/>
      <c r="D148" s="30"/>
      <c r="E148" s="30"/>
    </row>
    <row r="149" spans="1:5">
      <c r="A149" s="30"/>
      <c r="B149" s="30"/>
      <c r="C149" s="30"/>
      <c r="D149" s="30"/>
      <c r="E149" s="30"/>
    </row>
    <row r="150" spans="1:5">
      <c r="A150" s="30"/>
      <c r="B150" s="30"/>
      <c r="C150" s="30"/>
      <c r="D150" s="30"/>
      <c r="E150" s="30"/>
    </row>
    <row r="151" spans="1:5">
      <c r="A151" s="30"/>
      <c r="B151" s="30"/>
      <c r="C151" s="30"/>
      <c r="D151" s="30"/>
      <c r="E151" s="30"/>
    </row>
    <row r="152" spans="1:5">
      <c r="A152" s="30"/>
      <c r="B152" s="30"/>
      <c r="C152" s="30"/>
      <c r="D152" s="30"/>
      <c r="E152" s="30"/>
    </row>
    <row r="153" spans="1:5">
      <c r="A153" s="30"/>
      <c r="B153" s="30"/>
      <c r="C153" s="30"/>
      <c r="D153" s="30"/>
      <c r="E153" s="30"/>
    </row>
    <row r="154" spans="1:5">
      <c r="A154" s="30"/>
      <c r="B154" s="30"/>
      <c r="C154" s="30"/>
      <c r="D154" s="30"/>
      <c r="E154" s="30"/>
    </row>
    <row r="155" spans="1:5">
      <c r="A155" s="30"/>
      <c r="B155" s="30"/>
      <c r="C155" s="30"/>
      <c r="D155" s="30"/>
      <c r="E155" s="30"/>
    </row>
    <row r="156" spans="1:5">
      <c r="A156" s="30"/>
      <c r="B156" s="30"/>
      <c r="C156" s="30"/>
      <c r="D156" s="30"/>
      <c r="E156" s="30"/>
    </row>
    <row r="157" spans="1:5">
      <c r="A157" s="30"/>
      <c r="B157" s="30"/>
      <c r="C157" s="30"/>
      <c r="D157" s="30"/>
      <c r="E157" s="30"/>
    </row>
    <row r="158" spans="1:5">
      <c r="A158" s="30"/>
      <c r="B158" s="30"/>
      <c r="C158" s="30"/>
      <c r="D158" s="30"/>
      <c r="E158" s="30"/>
    </row>
    <row r="159" spans="1:5">
      <c r="A159" s="30"/>
      <c r="B159" s="30"/>
      <c r="C159" s="30"/>
      <c r="D159" s="30"/>
      <c r="E159" s="30"/>
    </row>
    <row r="160" spans="1:5">
      <c r="A160" s="30"/>
      <c r="B160" s="30"/>
      <c r="C160" s="30"/>
      <c r="D160" s="30"/>
      <c r="E160" s="30"/>
    </row>
    <row r="161" spans="1:5">
      <c r="A161" s="30"/>
      <c r="B161" s="30"/>
      <c r="C161" s="30"/>
      <c r="D161" s="30"/>
      <c r="E161" s="30"/>
    </row>
    <row r="162" spans="1:5">
      <c r="A162" s="30"/>
      <c r="B162" s="30"/>
      <c r="C162" s="30"/>
      <c r="D162" s="30"/>
      <c r="E162" s="30"/>
    </row>
    <row r="163" spans="1:5">
      <c r="A163" s="30"/>
      <c r="B163" s="30"/>
      <c r="C163" s="30"/>
      <c r="D163" s="30"/>
      <c r="E163" s="30"/>
    </row>
    <row r="164" spans="1:5">
      <c r="A164" s="30"/>
      <c r="B164" s="30"/>
      <c r="C164" s="30"/>
      <c r="D164" s="30"/>
      <c r="E164" s="30"/>
    </row>
    <row r="165" spans="1:5">
      <c r="A165" s="30"/>
      <c r="B165" s="30"/>
      <c r="C165" s="30"/>
      <c r="D165" s="30"/>
      <c r="E165" s="30"/>
    </row>
    <row r="166" spans="1:5">
      <c r="A166" s="30"/>
      <c r="B166" s="30"/>
      <c r="C166" s="30"/>
      <c r="D166" s="30"/>
      <c r="E166" s="30"/>
    </row>
    <row r="167" spans="1:5">
      <c r="A167" s="30"/>
      <c r="B167" s="30"/>
      <c r="C167" s="30"/>
      <c r="D167" s="30"/>
      <c r="E167" s="30"/>
    </row>
    <row r="168" spans="1:5">
      <c r="A168" s="30"/>
      <c r="B168" s="30"/>
      <c r="C168" s="30"/>
      <c r="D168" s="30"/>
      <c r="E168" s="30"/>
    </row>
    <row r="169" spans="1:5">
      <c r="A169" s="30"/>
      <c r="B169" s="30"/>
      <c r="C169" s="30"/>
      <c r="D169" s="30"/>
      <c r="E169" s="30"/>
    </row>
    <row r="170" spans="1:5">
      <c r="A170" s="30"/>
      <c r="B170" s="30"/>
      <c r="C170" s="30"/>
      <c r="D170" s="30"/>
      <c r="E170" s="30"/>
    </row>
    <row r="171" spans="1:5">
      <c r="A171" s="30"/>
      <c r="B171" s="30"/>
      <c r="C171" s="30"/>
      <c r="D171" s="30"/>
      <c r="E171" s="30"/>
    </row>
    <row r="172" spans="1:5">
      <c r="A172" s="30"/>
      <c r="B172" s="30"/>
      <c r="C172" s="30"/>
      <c r="D172" s="30"/>
      <c r="E172" s="30"/>
    </row>
    <row r="173" spans="1:5">
      <c r="A173" s="30"/>
      <c r="B173" s="30"/>
      <c r="C173" s="30"/>
      <c r="D173" s="30"/>
      <c r="E173" s="30"/>
    </row>
    <row r="174" spans="1:5">
      <c r="A174" s="30"/>
      <c r="B174" s="30"/>
      <c r="C174" s="30"/>
      <c r="D174" s="30"/>
      <c r="E174" s="30"/>
    </row>
    <row r="175" spans="1:5">
      <c r="A175" s="30"/>
      <c r="B175" s="30"/>
      <c r="C175" s="30"/>
      <c r="D175" s="30"/>
      <c r="E175" s="30"/>
    </row>
    <row r="176" spans="1:5">
      <c r="A176" s="30"/>
      <c r="B176" s="30"/>
      <c r="C176" s="30"/>
      <c r="D176" s="30"/>
      <c r="E176" s="30"/>
    </row>
    <row r="177" spans="1:5">
      <c r="A177" s="30"/>
      <c r="B177" s="30"/>
      <c r="C177" s="30"/>
      <c r="D177" s="30"/>
      <c r="E177" s="30"/>
    </row>
    <row r="178" spans="1:5">
      <c r="A178" s="30"/>
      <c r="B178" s="30"/>
      <c r="C178" s="30"/>
      <c r="D178" s="30"/>
      <c r="E178" s="30"/>
    </row>
    <row r="179" spans="1:5">
      <c r="A179" s="30"/>
      <c r="B179" s="30"/>
      <c r="C179" s="30"/>
      <c r="D179" s="30"/>
      <c r="E179" s="30"/>
    </row>
    <row r="180" spans="1:5">
      <c r="A180" s="30"/>
      <c r="B180" s="30"/>
      <c r="C180" s="30"/>
      <c r="D180" s="30"/>
      <c r="E180" s="30"/>
    </row>
    <row r="181" spans="1:5">
      <c r="A181" s="30"/>
      <c r="B181" s="30"/>
      <c r="C181" s="30"/>
      <c r="D181" s="30"/>
      <c r="E181" s="30"/>
    </row>
    <row r="182" spans="1:5">
      <c r="A182" s="30"/>
      <c r="B182" s="30"/>
      <c r="C182" s="30"/>
      <c r="D182" s="30"/>
      <c r="E182" s="30"/>
    </row>
    <row r="183" spans="1:5">
      <c r="A183" s="30"/>
      <c r="B183" s="30"/>
      <c r="C183" s="30"/>
      <c r="D183" s="30"/>
      <c r="E183" s="30"/>
    </row>
    <row r="184" spans="1:5">
      <c r="A184" s="30"/>
      <c r="B184" s="30"/>
      <c r="C184" s="30"/>
      <c r="D184" s="30"/>
      <c r="E184" s="30"/>
    </row>
    <row r="185" spans="1:5">
      <c r="A185" s="30"/>
      <c r="B185" s="30"/>
      <c r="C185" s="30"/>
      <c r="D185" s="30"/>
      <c r="E185" s="30"/>
    </row>
    <row r="186" spans="1:5">
      <c r="A186" s="30"/>
      <c r="B186" s="30"/>
      <c r="C186" s="30"/>
      <c r="D186" s="30"/>
      <c r="E186" s="30"/>
    </row>
    <row r="187" spans="1:5">
      <c r="A187" s="30"/>
      <c r="B187" s="30"/>
      <c r="C187" s="30"/>
      <c r="D187" s="30"/>
      <c r="E187" s="30"/>
    </row>
    <row r="188" spans="1:5">
      <c r="A188" s="30"/>
      <c r="B188" s="30"/>
      <c r="C188" s="30"/>
      <c r="D188" s="30"/>
      <c r="E188" s="30"/>
    </row>
    <row r="189" spans="1:5">
      <c r="A189" s="30"/>
      <c r="B189" s="30"/>
      <c r="C189" s="30"/>
      <c r="D189" s="30"/>
      <c r="E189" s="30"/>
    </row>
    <row r="190" spans="1:5">
      <c r="A190" s="30"/>
      <c r="B190" s="30"/>
      <c r="C190" s="30"/>
      <c r="D190" s="30"/>
      <c r="E190" s="30"/>
    </row>
    <row r="191" spans="1:5">
      <c r="A191" s="30"/>
      <c r="B191" s="30"/>
      <c r="C191" s="30"/>
      <c r="D191" s="30"/>
      <c r="E191" s="30"/>
    </row>
    <row r="192" spans="1:5">
      <c r="A192" s="30"/>
      <c r="B192" s="30"/>
      <c r="C192" s="30"/>
      <c r="D192" s="30"/>
      <c r="E192" s="30"/>
    </row>
    <row r="193" spans="1:5">
      <c r="A193" s="30"/>
      <c r="B193" s="30"/>
      <c r="C193" s="30"/>
      <c r="D193" s="30"/>
      <c r="E193" s="30"/>
    </row>
    <row r="194" spans="1:5">
      <c r="A194" s="30"/>
      <c r="B194" s="30"/>
      <c r="C194" s="30"/>
      <c r="D194" s="30"/>
      <c r="E194" s="30"/>
    </row>
    <row r="195" spans="1:5">
      <c r="A195" s="30"/>
      <c r="B195" s="30"/>
      <c r="C195" s="30"/>
      <c r="D195" s="30"/>
      <c r="E195" s="30"/>
    </row>
    <row r="196" spans="1:5">
      <c r="A196" s="30"/>
      <c r="B196" s="30"/>
      <c r="C196" s="30"/>
      <c r="D196" s="30"/>
      <c r="E196" s="30"/>
    </row>
    <row r="197" spans="1:5">
      <c r="A197" s="30"/>
      <c r="B197" s="30"/>
      <c r="C197" s="30"/>
      <c r="D197" s="30"/>
      <c r="E197" s="30"/>
    </row>
    <row r="198" spans="1:5">
      <c r="A198" s="30"/>
      <c r="B198" s="30"/>
      <c r="C198" s="30"/>
      <c r="D198" s="30"/>
      <c r="E198" s="30"/>
    </row>
    <row r="199" spans="1:5">
      <c r="A199" s="30"/>
      <c r="B199" s="30"/>
      <c r="C199" s="30"/>
      <c r="D199" s="30"/>
      <c r="E199" s="30"/>
    </row>
    <row r="200" spans="1:5">
      <c r="A200" s="30"/>
      <c r="B200" s="30"/>
      <c r="C200" s="30"/>
      <c r="D200" s="30"/>
      <c r="E200" s="30"/>
    </row>
    <row r="201" spans="1:5">
      <c r="A201" s="30"/>
      <c r="B201" s="30"/>
      <c r="C201" s="30"/>
      <c r="D201" s="30"/>
      <c r="E201" s="30"/>
    </row>
    <row r="202" spans="1:5">
      <c r="A202" s="30"/>
      <c r="B202" s="30"/>
      <c r="C202" s="30"/>
      <c r="D202" s="30"/>
      <c r="E202" s="30"/>
    </row>
    <row r="203" spans="1:5">
      <c r="A203" s="30"/>
      <c r="B203" s="30"/>
      <c r="C203" s="30"/>
      <c r="D203" s="30"/>
      <c r="E203" s="30"/>
    </row>
    <row r="204" spans="1:5">
      <c r="A204" s="30"/>
      <c r="B204" s="30"/>
      <c r="C204" s="30"/>
      <c r="D204" s="30"/>
      <c r="E204" s="30"/>
    </row>
    <row r="205" spans="1:5">
      <c r="A205" s="30"/>
      <c r="B205" s="30"/>
      <c r="C205" s="30"/>
      <c r="D205" s="30"/>
      <c r="E205" s="30"/>
    </row>
    <row r="206" spans="1:5">
      <c r="A206" s="30"/>
      <c r="B206" s="30"/>
      <c r="C206" s="30"/>
      <c r="D206" s="30"/>
      <c r="E206" s="30"/>
    </row>
    <row r="207" spans="1:5">
      <c r="A207" s="30"/>
      <c r="B207" s="30"/>
      <c r="C207" s="30"/>
      <c r="D207" s="30"/>
      <c r="E207" s="30"/>
    </row>
    <row r="208" spans="1:5">
      <c r="A208" s="30"/>
      <c r="B208" s="30"/>
      <c r="C208" s="30"/>
      <c r="D208" s="30"/>
      <c r="E208" s="30"/>
    </row>
    <row r="209" spans="1:5">
      <c r="A209" s="30"/>
      <c r="B209" s="30"/>
      <c r="C209" s="30"/>
      <c r="D209" s="30"/>
      <c r="E209" s="30"/>
    </row>
    <row r="210" spans="1:5">
      <c r="A210" s="30"/>
      <c r="B210" s="30"/>
      <c r="C210" s="30"/>
      <c r="D210" s="30"/>
      <c r="E210" s="30"/>
    </row>
    <row r="211" spans="1:5">
      <c r="A211" s="30"/>
      <c r="B211" s="30"/>
      <c r="C211" s="30"/>
      <c r="D211" s="30"/>
      <c r="E211" s="30"/>
    </row>
    <row r="212" spans="1:5">
      <c r="A212" s="30"/>
      <c r="B212" s="30"/>
      <c r="C212" s="30"/>
      <c r="D212" s="30"/>
      <c r="E212" s="30"/>
    </row>
    <row r="213" spans="1:5">
      <c r="A213" s="30"/>
      <c r="B213" s="30"/>
      <c r="C213" s="30"/>
      <c r="D213" s="30"/>
      <c r="E213" s="30"/>
    </row>
    <row r="214" spans="1:5">
      <c r="A214" s="30"/>
      <c r="B214" s="30"/>
      <c r="C214" s="30"/>
      <c r="D214" s="30"/>
      <c r="E214" s="30"/>
    </row>
    <row r="215" spans="1:5">
      <c r="A215" s="30"/>
      <c r="B215" s="30"/>
      <c r="C215" s="30"/>
      <c r="D215" s="30"/>
      <c r="E215" s="30"/>
    </row>
    <row r="216" spans="1:5">
      <c r="A216" s="30"/>
      <c r="B216" s="30"/>
      <c r="C216" s="30"/>
      <c r="D216" s="30"/>
      <c r="E216" s="30"/>
    </row>
    <row r="217" spans="1:5">
      <c r="A217" s="30"/>
      <c r="B217" s="30"/>
      <c r="C217" s="30"/>
      <c r="D217" s="30"/>
      <c r="E217" s="30"/>
    </row>
    <row r="218" spans="1:5">
      <c r="A218" s="30"/>
      <c r="B218" s="30"/>
      <c r="C218" s="30"/>
      <c r="D218" s="30"/>
      <c r="E218" s="30"/>
    </row>
    <row r="219" spans="1:5">
      <c r="A219" s="30"/>
      <c r="B219" s="30"/>
      <c r="C219" s="30"/>
      <c r="D219" s="30"/>
      <c r="E219" s="30"/>
    </row>
    <row r="220" spans="1:5">
      <c r="A220" s="30"/>
      <c r="B220" s="30"/>
      <c r="C220" s="30"/>
      <c r="D220" s="30"/>
      <c r="E220" s="30"/>
    </row>
    <row r="221" spans="1:5">
      <c r="A221" s="30"/>
      <c r="B221" s="30"/>
      <c r="C221" s="30"/>
      <c r="D221" s="30"/>
      <c r="E221" s="30"/>
    </row>
    <row r="222" spans="1:5">
      <c r="A222" s="30"/>
      <c r="B222" s="30"/>
      <c r="C222" s="30"/>
      <c r="D222" s="30"/>
      <c r="E222" s="30"/>
    </row>
    <row r="223" spans="1:5">
      <c r="A223" s="30"/>
      <c r="B223" s="30"/>
      <c r="C223" s="30"/>
      <c r="D223" s="30"/>
      <c r="E223" s="30"/>
    </row>
    <row r="224" spans="1:5">
      <c r="A224" s="30"/>
      <c r="B224" s="30"/>
      <c r="C224" s="30"/>
      <c r="D224" s="30"/>
      <c r="E224" s="30"/>
    </row>
    <row r="225" spans="1:5">
      <c r="A225" s="30"/>
      <c r="B225" s="30"/>
      <c r="C225" s="30"/>
      <c r="D225" s="30"/>
      <c r="E225" s="30"/>
    </row>
    <row r="226" spans="1:5">
      <c r="A226" s="30"/>
      <c r="B226" s="30"/>
      <c r="C226" s="30"/>
      <c r="D226" s="30"/>
      <c r="E226" s="30"/>
    </row>
    <row r="227" spans="1:5">
      <c r="A227" s="30"/>
      <c r="B227" s="30"/>
      <c r="C227" s="30"/>
      <c r="D227" s="30"/>
      <c r="E227" s="30"/>
    </row>
    <row r="228" spans="1:5">
      <c r="A228" s="30"/>
      <c r="B228" s="30"/>
      <c r="C228" s="30"/>
      <c r="D228" s="30"/>
      <c r="E228" s="30"/>
    </row>
    <row r="229" spans="1:5">
      <c r="A229" s="30"/>
      <c r="B229" s="30"/>
      <c r="C229" s="30"/>
      <c r="D229" s="30"/>
      <c r="E229" s="30"/>
    </row>
    <row r="230" spans="1:5">
      <c r="A230" s="30"/>
      <c r="B230" s="30"/>
      <c r="C230" s="30"/>
      <c r="D230" s="30"/>
      <c r="E230" s="30"/>
    </row>
    <row r="231" spans="1:5">
      <c r="A231" s="30"/>
      <c r="B231" s="30"/>
      <c r="C231" s="30"/>
      <c r="D231" s="30"/>
      <c r="E231" s="30"/>
    </row>
    <row r="232" spans="1:5">
      <c r="A232" s="30"/>
      <c r="B232" s="30"/>
      <c r="C232" s="30"/>
      <c r="D232" s="30"/>
      <c r="E232" s="30"/>
    </row>
    <row r="233" spans="1:5">
      <c r="A233" s="30"/>
      <c r="B233" s="30"/>
      <c r="C233" s="30"/>
      <c r="D233" s="30"/>
      <c r="E233" s="30"/>
    </row>
    <row r="234" spans="1:5">
      <c r="A234" s="30"/>
      <c r="B234" s="30"/>
      <c r="C234" s="30"/>
      <c r="D234" s="30"/>
      <c r="E234" s="30"/>
    </row>
    <row r="235" spans="1:5">
      <c r="A235" s="30"/>
      <c r="B235" s="30"/>
      <c r="C235" s="30"/>
      <c r="D235" s="30"/>
      <c r="E235" s="30"/>
    </row>
    <row r="236" spans="1:5">
      <c r="A236" s="30"/>
      <c r="B236" s="30"/>
      <c r="C236" s="30"/>
      <c r="D236" s="30"/>
      <c r="E236" s="30"/>
    </row>
    <row r="237" spans="1:5">
      <c r="A237" s="30"/>
      <c r="B237" s="30"/>
      <c r="C237" s="30"/>
      <c r="D237" s="30"/>
      <c r="E237" s="30"/>
    </row>
    <row r="238" spans="1:5">
      <c r="A238" s="30"/>
      <c r="B238" s="30"/>
      <c r="C238" s="30"/>
      <c r="D238" s="30"/>
      <c r="E238" s="30"/>
    </row>
    <row r="239" spans="1:5">
      <c r="A239" s="30"/>
      <c r="B239" s="30"/>
      <c r="C239" s="30"/>
      <c r="D239" s="30"/>
      <c r="E239" s="30"/>
    </row>
    <row r="240" spans="1:5">
      <c r="A240" s="30"/>
      <c r="B240" s="30"/>
      <c r="C240" s="30"/>
      <c r="D240" s="30"/>
      <c r="E240" s="30"/>
    </row>
    <row r="241" spans="1:5">
      <c r="A241" s="30"/>
      <c r="B241" s="30"/>
      <c r="C241" s="30"/>
      <c r="D241" s="30"/>
      <c r="E241" s="30"/>
    </row>
    <row r="242" spans="1:5">
      <c r="A242" s="30"/>
      <c r="B242" s="30"/>
      <c r="C242" s="30"/>
      <c r="D242" s="30"/>
      <c r="E242" s="30"/>
    </row>
    <row r="243" spans="1:5">
      <c r="A243" s="30"/>
      <c r="B243" s="30"/>
      <c r="C243" s="30"/>
      <c r="D243" s="30"/>
      <c r="E243" s="30"/>
    </row>
    <row r="244" spans="1:5">
      <c r="A244" s="30"/>
      <c r="B244" s="30"/>
      <c r="C244" s="30"/>
      <c r="D244" s="30"/>
      <c r="E244" s="30"/>
    </row>
    <row r="245" spans="1:5">
      <c r="A245" s="30"/>
      <c r="B245" s="30"/>
      <c r="C245" s="30"/>
      <c r="D245" s="30"/>
      <c r="E245" s="30"/>
    </row>
    <row r="246" spans="1:5">
      <c r="A246" s="30"/>
      <c r="B246" s="30"/>
      <c r="C246" s="30"/>
      <c r="D246" s="30"/>
      <c r="E246" s="30"/>
    </row>
    <row r="247" spans="1:5">
      <c r="A247" s="30"/>
      <c r="B247" s="30"/>
      <c r="C247" s="30"/>
      <c r="D247" s="30"/>
      <c r="E247" s="30"/>
    </row>
    <row r="248" spans="1:5">
      <c r="A248" s="30"/>
      <c r="B248" s="30"/>
      <c r="C248" s="30"/>
      <c r="D248" s="30"/>
      <c r="E248" s="30"/>
    </row>
    <row r="249" spans="1:5">
      <c r="A249" s="30"/>
      <c r="B249" s="30"/>
      <c r="C249" s="30"/>
      <c r="D249" s="30"/>
      <c r="E249" s="30"/>
    </row>
    <row r="250" spans="1:5">
      <c r="A250" s="30"/>
      <c r="B250" s="30"/>
      <c r="C250" s="30"/>
      <c r="D250" s="30"/>
      <c r="E250" s="30"/>
    </row>
    <row r="251" spans="1:5">
      <c r="A251" s="30"/>
      <c r="B251" s="30"/>
      <c r="C251" s="30"/>
      <c r="D251" s="30"/>
      <c r="E251" s="30"/>
    </row>
    <row r="252" spans="1:5">
      <c r="A252" s="30"/>
      <c r="B252" s="30"/>
      <c r="C252" s="30"/>
      <c r="D252" s="30"/>
      <c r="E252" s="30"/>
    </row>
    <row r="253" spans="1:5">
      <c r="A253" s="30"/>
      <c r="B253" s="30"/>
      <c r="C253" s="30"/>
      <c r="D253" s="30"/>
      <c r="E253" s="30"/>
    </row>
    <row r="254" spans="1:5">
      <c r="A254" s="30"/>
      <c r="B254" s="30"/>
      <c r="C254" s="30"/>
      <c r="D254" s="30"/>
      <c r="E254" s="30"/>
    </row>
    <row r="255" spans="1:5">
      <c r="A255" s="30"/>
      <c r="B255" s="30"/>
      <c r="C255" s="30"/>
      <c r="D255" s="30"/>
      <c r="E255" s="30"/>
    </row>
    <row r="256" spans="1:5">
      <c r="A256" s="30"/>
      <c r="B256" s="30"/>
      <c r="C256" s="30"/>
      <c r="D256" s="30"/>
      <c r="E256" s="30"/>
    </row>
    <row r="257" spans="1:5">
      <c r="A257" s="30"/>
      <c r="B257" s="30"/>
      <c r="C257" s="30"/>
      <c r="D257" s="30"/>
      <c r="E257" s="30"/>
    </row>
    <row r="258" spans="1:5">
      <c r="A258" s="30"/>
      <c r="B258" s="30"/>
      <c r="C258" s="30"/>
      <c r="D258" s="30"/>
      <c r="E258" s="30"/>
    </row>
    <row r="259" spans="1:5">
      <c r="A259" s="30"/>
      <c r="B259" s="30"/>
      <c r="C259" s="30"/>
      <c r="D259" s="30"/>
      <c r="E259" s="30"/>
    </row>
    <row r="260" spans="1:5">
      <c r="A260" s="30"/>
      <c r="B260" s="30"/>
      <c r="C260" s="30"/>
      <c r="D260" s="30"/>
      <c r="E260" s="30"/>
    </row>
    <row r="261" spans="1:5">
      <c r="A261" s="30"/>
      <c r="B261" s="30"/>
      <c r="C261" s="30"/>
      <c r="D261" s="30"/>
      <c r="E261" s="30"/>
    </row>
    <row r="262" spans="1:5">
      <c r="A262" s="30"/>
      <c r="B262" s="30"/>
      <c r="C262" s="30"/>
      <c r="D262" s="30"/>
      <c r="E262" s="30"/>
    </row>
    <row r="263" spans="1:5">
      <c r="A263" s="30"/>
      <c r="B263" s="30"/>
      <c r="C263" s="30"/>
      <c r="D263" s="30"/>
      <c r="E263" s="30"/>
    </row>
    <row r="264" spans="1:5">
      <c r="A264" s="30"/>
      <c r="B264" s="30"/>
      <c r="C264" s="30"/>
      <c r="D264" s="30"/>
      <c r="E264" s="30"/>
    </row>
    <row r="265" spans="1:5">
      <c r="A265" s="30"/>
      <c r="B265" s="30"/>
      <c r="C265" s="30"/>
      <c r="D265" s="30"/>
      <c r="E265" s="30"/>
    </row>
    <row r="266" spans="1:5">
      <c r="A266" s="30"/>
      <c r="B266" s="30"/>
      <c r="C266" s="30"/>
      <c r="D266" s="30"/>
      <c r="E266" s="30"/>
    </row>
    <row r="267" spans="1:5">
      <c r="A267" s="30"/>
      <c r="B267" s="30"/>
      <c r="C267" s="30"/>
      <c r="D267" s="30"/>
      <c r="E267" s="30"/>
    </row>
    <row r="268" spans="1:5">
      <c r="A268" s="30"/>
      <c r="B268" s="30"/>
      <c r="C268" s="30"/>
      <c r="D268" s="30"/>
      <c r="E268" s="30"/>
    </row>
    <row r="269" spans="1:5">
      <c r="A269" s="30"/>
      <c r="B269" s="30"/>
      <c r="C269" s="30"/>
      <c r="D269" s="30"/>
      <c r="E269" s="30"/>
    </row>
    <row r="270" spans="1:5">
      <c r="A270" s="30"/>
      <c r="B270" s="30"/>
      <c r="C270" s="30"/>
      <c r="D270" s="30"/>
      <c r="E270" s="30"/>
    </row>
    <row r="271" spans="1:5">
      <c r="A271" s="30"/>
      <c r="B271" s="30"/>
      <c r="C271" s="30"/>
      <c r="D271" s="30"/>
      <c r="E271" s="30"/>
    </row>
    <row r="272" spans="1:5">
      <c r="A272" s="30"/>
      <c r="B272" s="30"/>
      <c r="C272" s="30"/>
      <c r="D272" s="30"/>
      <c r="E272" s="30"/>
    </row>
    <row r="273" spans="1:5">
      <c r="A273" s="30"/>
      <c r="B273" s="30"/>
      <c r="C273" s="30"/>
      <c r="D273" s="30"/>
      <c r="E273" s="30"/>
    </row>
    <row r="274" spans="1:5">
      <c r="A274" s="30"/>
      <c r="B274" s="30"/>
      <c r="C274" s="30"/>
      <c r="D274" s="30"/>
      <c r="E274" s="30"/>
    </row>
    <row r="275" spans="1:5">
      <c r="A275" s="30"/>
      <c r="B275" s="30"/>
      <c r="C275" s="30"/>
      <c r="D275" s="30"/>
      <c r="E275" s="30"/>
    </row>
    <row r="276" spans="1:5">
      <c r="A276" s="30"/>
      <c r="B276" s="30"/>
      <c r="C276" s="30"/>
      <c r="D276" s="30"/>
      <c r="E276" s="30"/>
    </row>
    <row r="277" spans="1:5">
      <c r="A277" s="30"/>
      <c r="B277" s="30"/>
      <c r="C277" s="30"/>
      <c r="D277" s="30"/>
      <c r="E277" s="30"/>
    </row>
    <row r="278" spans="1:5">
      <c r="A278" s="30"/>
      <c r="B278" s="30"/>
      <c r="C278" s="30"/>
      <c r="D278" s="30"/>
      <c r="E278" s="30"/>
    </row>
    <row r="279" spans="1:5">
      <c r="A279" s="30"/>
      <c r="B279" s="30"/>
      <c r="C279" s="30"/>
      <c r="D279" s="30"/>
      <c r="E279" s="30"/>
    </row>
    <row r="280" spans="1:5">
      <c r="A280" s="30"/>
      <c r="B280" s="30"/>
      <c r="C280" s="30"/>
      <c r="D280" s="30"/>
      <c r="E280" s="30"/>
    </row>
    <row r="281" spans="1:5">
      <c r="A281" s="30"/>
      <c r="B281" s="30"/>
      <c r="C281" s="30"/>
      <c r="D281" s="30"/>
      <c r="E281" s="30"/>
    </row>
    <row r="282" spans="1:5">
      <c r="A282" s="30"/>
      <c r="B282" s="30"/>
      <c r="C282" s="30"/>
      <c r="D282" s="30"/>
      <c r="E282" s="30"/>
    </row>
    <row r="283" spans="1:5">
      <c r="A283" s="30"/>
      <c r="B283" s="30"/>
      <c r="C283" s="30"/>
      <c r="D283" s="30"/>
      <c r="E283" s="30"/>
    </row>
    <row r="284" spans="1:5">
      <c r="A284" s="30"/>
      <c r="B284" s="30"/>
      <c r="C284" s="30"/>
      <c r="D284" s="30"/>
      <c r="E284" s="30"/>
    </row>
    <row r="285" spans="1:5">
      <c r="A285" s="30"/>
      <c r="B285" s="30"/>
      <c r="C285" s="30"/>
      <c r="D285" s="30"/>
      <c r="E285" s="30"/>
    </row>
    <row r="286" spans="1:5">
      <c r="A286" s="30"/>
      <c r="B286" s="30"/>
      <c r="C286" s="30"/>
      <c r="D286" s="30"/>
      <c r="E286" s="30"/>
    </row>
    <row r="287" spans="1:5">
      <c r="A287" s="30"/>
      <c r="B287" s="30"/>
      <c r="C287" s="30"/>
      <c r="D287" s="30"/>
      <c r="E287" s="30"/>
    </row>
    <row r="288" spans="1:5">
      <c r="A288" s="30"/>
      <c r="B288" s="30"/>
      <c r="C288" s="30"/>
      <c r="D288" s="30"/>
      <c r="E288" s="30"/>
    </row>
    <row r="289" spans="1:5">
      <c r="A289" s="30"/>
      <c r="B289" s="30"/>
      <c r="C289" s="30"/>
      <c r="D289" s="30"/>
      <c r="E289" s="30"/>
    </row>
    <row r="290" spans="1:5">
      <c r="A290" s="30"/>
      <c r="B290" s="30"/>
      <c r="C290" s="30"/>
      <c r="D290" s="30"/>
      <c r="E290" s="30"/>
    </row>
    <row r="291" spans="1:5">
      <c r="A291" s="30"/>
      <c r="B291" s="30"/>
      <c r="C291" s="30"/>
      <c r="D291" s="30"/>
      <c r="E291" s="30"/>
    </row>
    <row r="292" spans="1:5">
      <c r="A292" s="30"/>
      <c r="B292" s="30"/>
      <c r="C292" s="30"/>
      <c r="D292" s="30"/>
      <c r="E292" s="30"/>
    </row>
    <row r="293" spans="1:5">
      <c r="A293" s="30"/>
      <c r="B293" s="30"/>
      <c r="C293" s="30"/>
      <c r="D293" s="30"/>
      <c r="E293" s="30"/>
    </row>
    <row r="294" spans="1:5">
      <c r="A294" s="30"/>
      <c r="B294" s="30"/>
      <c r="C294" s="30"/>
      <c r="D294" s="30"/>
      <c r="E294" s="30"/>
    </row>
    <row r="295" spans="1:5">
      <c r="A295" s="30"/>
      <c r="B295" s="30"/>
      <c r="C295" s="30"/>
      <c r="D295" s="30"/>
      <c r="E295" s="30"/>
    </row>
    <row r="296" spans="1:5">
      <c r="A296" s="30"/>
      <c r="B296" s="30"/>
      <c r="C296" s="30"/>
      <c r="D296" s="30"/>
      <c r="E296" s="30"/>
    </row>
    <row r="297" spans="1:5">
      <c r="A297" s="30"/>
      <c r="B297" s="30"/>
      <c r="C297" s="30"/>
      <c r="D297" s="30"/>
      <c r="E297" s="30"/>
    </row>
    <row r="298" spans="1:5">
      <c r="A298" s="30"/>
      <c r="B298" s="30"/>
      <c r="C298" s="30"/>
      <c r="D298" s="30"/>
      <c r="E298" s="30"/>
    </row>
    <row r="299" spans="1:5">
      <c r="A299" s="30"/>
      <c r="B299" s="30"/>
      <c r="C299" s="30"/>
      <c r="D299" s="30"/>
      <c r="E299" s="30"/>
    </row>
    <row r="300" spans="1:5">
      <c r="A300" s="30"/>
      <c r="B300" s="30"/>
      <c r="C300" s="30"/>
      <c r="D300" s="30"/>
      <c r="E300" s="30"/>
    </row>
    <row r="301" spans="1:5">
      <c r="A301" s="30"/>
      <c r="B301" s="30"/>
      <c r="C301" s="30"/>
      <c r="D301" s="30"/>
      <c r="E301" s="30"/>
    </row>
    <row r="302" spans="1:5">
      <c r="A302" s="30"/>
      <c r="B302" s="30"/>
      <c r="C302" s="30"/>
      <c r="D302" s="30"/>
      <c r="E302" s="30"/>
    </row>
    <row r="303" spans="1:5">
      <c r="A303" s="30"/>
      <c r="B303" s="30"/>
      <c r="C303" s="30"/>
      <c r="D303" s="30"/>
      <c r="E303" s="30"/>
    </row>
    <row r="304" spans="1:5">
      <c r="A304" s="30"/>
      <c r="B304" s="30"/>
      <c r="C304" s="30"/>
      <c r="D304" s="30"/>
      <c r="E304" s="30"/>
    </row>
    <row r="305" spans="1:5">
      <c r="A305" s="30"/>
      <c r="B305" s="30"/>
      <c r="C305" s="30"/>
      <c r="D305" s="30"/>
      <c r="E305" s="30"/>
    </row>
    <row r="306" spans="1:5">
      <c r="A306" s="30"/>
      <c r="B306" s="30"/>
      <c r="C306" s="30"/>
      <c r="D306" s="30"/>
      <c r="E306" s="30"/>
    </row>
    <row r="307" spans="1:5">
      <c r="A307" s="30"/>
      <c r="B307" s="30"/>
      <c r="C307" s="30"/>
      <c r="D307" s="30"/>
      <c r="E307" s="30"/>
    </row>
    <row r="308" spans="1:5">
      <c r="A308" s="30"/>
      <c r="B308" s="30"/>
      <c r="C308" s="30"/>
      <c r="D308" s="30"/>
      <c r="E308" s="30"/>
    </row>
    <row r="309" spans="1:5">
      <c r="A309" s="30"/>
      <c r="B309" s="30"/>
      <c r="C309" s="30"/>
      <c r="D309" s="30"/>
      <c r="E309" s="30"/>
    </row>
    <row r="310" spans="1:5">
      <c r="A310" s="30"/>
      <c r="B310" s="30"/>
      <c r="C310" s="30"/>
      <c r="D310" s="30"/>
      <c r="E310" s="30"/>
    </row>
    <row r="311" spans="1:5">
      <c r="A311" s="30"/>
      <c r="B311" s="30"/>
      <c r="C311" s="30"/>
      <c r="D311" s="30"/>
      <c r="E311" s="30"/>
    </row>
    <row r="312" spans="1:5">
      <c r="A312" s="30"/>
      <c r="B312" s="30"/>
      <c r="C312" s="30"/>
      <c r="D312" s="30"/>
      <c r="E312" s="30"/>
    </row>
    <row r="313" spans="1:5">
      <c r="A313" s="30"/>
      <c r="B313" s="30"/>
      <c r="C313" s="30"/>
      <c r="D313" s="30"/>
      <c r="E313" s="30"/>
    </row>
    <row r="314" spans="1:5">
      <c r="A314" s="30"/>
      <c r="B314" s="30"/>
      <c r="C314" s="30"/>
      <c r="D314" s="30"/>
      <c r="E314" s="30"/>
    </row>
    <row r="315" spans="1:5">
      <c r="A315" s="30"/>
      <c r="B315" s="30"/>
      <c r="C315" s="30"/>
      <c r="D315" s="30"/>
      <c r="E315" s="30"/>
    </row>
    <row r="316" spans="1:5">
      <c r="A316" s="30"/>
      <c r="B316" s="30"/>
      <c r="C316" s="30"/>
      <c r="D316" s="30"/>
      <c r="E316" s="30"/>
    </row>
    <row r="317" spans="1:5">
      <c r="A317" s="30"/>
      <c r="B317" s="30"/>
      <c r="C317" s="30"/>
      <c r="D317" s="30"/>
      <c r="E317" s="30"/>
    </row>
    <row r="318" spans="1:5">
      <c r="A318" s="30"/>
      <c r="B318" s="30"/>
      <c r="C318" s="30"/>
      <c r="D318" s="30"/>
      <c r="E318" s="30"/>
    </row>
    <row r="319" spans="1:5">
      <c r="A319" s="30"/>
      <c r="B319" s="30"/>
      <c r="C319" s="30"/>
      <c r="D319" s="30"/>
      <c r="E319" s="30"/>
    </row>
    <row r="320" spans="1:5">
      <c r="A320" s="30"/>
      <c r="B320" s="30"/>
      <c r="C320" s="30"/>
      <c r="D320" s="30"/>
      <c r="E320" s="30"/>
    </row>
    <row r="321" spans="1:5">
      <c r="A321" s="30"/>
      <c r="B321" s="30"/>
      <c r="C321" s="30"/>
      <c r="D321" s="30"/>
      <c r="E321" s="30"/>
    </row>
    <row r="322" spans="1:5">
      <c r="A322" s="30"/>
      <c r="B322" s="30"/>
      <c r="C322" s="30"/>
      <c r="D322" s="30"/>
      <c r="E322" s="30"/>
    </row>
    <row r="323" spans="1:5">
      <c r="A323" s="30"/>
      <c r="B323" s="30"/>
      <c r="C323" s="30"/>
      <c r="D323" s="30"/>
      <c r="E323" s="30"/>
    </row>
    <row r="324" spans="1:5">
      <c r="A324" s="30"/>
      <c r="B324" s="30"/>
      <c r="C324" s="30"/>
      <c r="D324" s="30"/>
      <c r="E324" s="30"/>
    </row>
    <row r="325" spans="1:5">
      <c r="A325" s="30"/>
      <c r="B325" s="30"/>
      <c r="C325" s="30"/>
      <c r="D325" s="30"/>
      <c r="E325" s="30"/>
    </row>
    <row r="326" spans="1:5">
      <c r="A326" s="30"/>
      <c r="B326" s="30"/>
      <c r="C326" s="30"/>
      <c r="D326" s="30"/>
      <c r="E326" s="30"/>
    </row>
    <row r="327" spans="1:5">
      <c r="A327" s="30"/>
      <c r="B327" s="30"/>
      <c r="C327" s="30"/>
      <c r="D327" s="30"/>
      <c r="E327" s="30"/>
    </row>
    <row r="328" spans="1:5">
      <c r="A328" s="30"/>
      <c r="B328" s="30"/>
      <c r="C328" s="30"/>
      <c r="D328" s="30"/>
      <c r="E328" s="30"/>
    </row>
    <row r="329" spans="1:5">
      <c r="A329" s="30"/>
      <c r="B329" s="30"/>
      <c r="C329" s="30"/>
      <c r="D329" s="30"/>
      <c r="E329" s="30"/>
    </row>
    <row r="330" spans="1:5">
      <c r="A330" s="30"/>
      <c r="B330" s="30"/>
      <c r="C330" s="30"/>
      <c r="D330" s="30"/>
      <c r="E330" s="30"/>
    </row>
    <row r="331" spans="1:5">
      <c r="A331" s="30"/>
      <c r="B331" s="30"/>
      <c r="C331" s="30"/>
      <c r="D331" s="30"/>
      <c r="E331" s="30"/>
    </row>
    <row r="332" spans="1:5">
      <c r="A332" s="30"/>
      <c r="B332" s="30"/>
      <c r="C332" s="30"/>
      <c r="D332" s="30"/>
      <c r="E332" s="30"/>
    </row>
    <row r="333" spans="1:5">
      <c r="A333" s="30"/>
      <c r="B333" s="30"/>
      <c r="C333" s="30"/>
      <c r="D333" s="30"/>
      <c r="E333" s="30"/>
    </row>
    <row r="334" spans="1:5">
      <c r="A334" s="30"/>
      <c r="B334" s="30"/>
      <c r="C334" s="30"/>
      <c r="D334" s="30"/>
      <c r="E334" s="30"/>
    </row>
    <row r="335" spans="1:5">
      <c r="A335" s="30"/>
      <c r="B335" s="30"/>
      <c r="C335" s="30"/>
      <c r="D335" s="30"/>
      <c r="E335" s="30"/>
    </row>
    <row r="336" spans="1:5">
      <c r="A336" s="30"/>
      <c r="B336" s="30"/>
      <c r="C336" s="30"/>
      <c r="D336" s="30"/>
      <c r="E336" s="30"/>
    </row>
    <row r="337" spans="1:5">
      <c r="A337" s="30"/>
      <c r="B337" s="30"/>
      <c r="C337" s="30"/>
      <c r="D337" s="30"/>
      <c r="E337" s="30"/>
    </row>
    <row r="338" spans="1:5">
      <c r="A338" s="30"/>
      <c r="B338" s="30"/>
      <c r="C338" s="30"/>
      <c r="D338" s="30"/>
      <c r="E338" s="30"/>
    </row>
    <row r="339" spans="1:5">
      <c r="A339" s="30"/>
      <c r="B339" s="30"/>
      <c r="C339" s="30"/>
      <c r="D339" s="30"/>
      <c r="E339" s="30"/>
    </row>
    <row r="340" spans="1:5">
      <c r="A340" s="30"/>
      <c r="B340" s="30"/>
      <c r="C340" s="30"/>
      <c r="D340" s="30"/>
      <c r="E340" s="30"/>
    </row>
    <row r="341" spans="1:5">
      <c r="A341" s="30"/>
      <c r="B341" s="30"/>
      <c r="C341" s="30"/>
      <c r="D341" s="30"/>
      <c r="E341" s="30"/>
    </row>
    <row r="342" spans="1:5">
      <c r="A342" s="30"/>
      <c r="B342" s="30"/>
      <c r="C342" s="30"/>
      <c r="D342" s="30"/>
      <c r="E342" s="30"/>
    </row>
    <row r="343" spans="1:5">
      <c r="A343" s="30"/>
      <c r="B343" s="30"/>
      <c r="C343" s="30"/>
      <c r="D343" s="30"/>
      <c r="E343" s="30"/>
    </row>
    <row r="344" spans="1:5">
      <c r="A344" s="30"/>
      <c r="B344" s="30"/>
      <c r="C344" s="30"/>
      <c r="D344" s="30"/>
      <c r="E344" s="30"/>
    </row>
    <row r="345" spans="1:5">
      <c r="A345" s="30"/>
      <c r="B345" s="30"/>
      <c r="C345" s="30"/>
      <c r="D345" s="30"/>
      <c r="E345" s="30"/>
    </row>
    <row r="346" spans="1:5">
      <c r="A346" s="30"/>
      <c r="B346" s="30"/>
      <c r="C346" s="30"/>
      <c r="D346" s="30"/>
      <c r="E346" s="30"/>
    </row>
    <row r="347" spans="1:5">
      <c r="A347" s="30"/>
      <c r="B347" s="30"/>
      <c r="C347" s="30"/>
      <c r="D347" s="30"/>
      <c r="E347" s="30"/>
    </row>
    <row r="348" spans="1:5">
      <c r="A348" s="30"/>
      <c r="B348" s="30"/>
      <c r="C348" s="30"/>
      <c r="D348" s="30"/>
      <c r="E348" s="30"/>
    </row>
    <row r="349" spans="1:5">
      <c r="A349" s="30"/>
      <c r="B349" s="30"/>
      <c r="C349" s="30"/>
      <c r="D349" s="30"/>
      <c r="E349" s="30"/>
    </row>
    <row r="350" spans="1:5">
      <c r="A350" s="30"/>
      <c r="B350" s="30"/>
      <c r="C350" s="30"/>
      <c r="D350" s="30"/>
      <c r="E350" s="30"/>
    </row>
    <row r="351" spans="1:5">
      <c r="A351" s="30"/>
      <c r="B351" s="30"/>
      <c r="C351" s="30"/>
      <c r="D351" s="30"/>
      <c r="E351" s="30"/>
    </row>
    <row r="352" spans="1:5">
      <c r="A352" s="30"/>
      <c r="B352" s="30"/>
      <c r="C352" s="30"/>
      <c r="D352" s="30"/>
      <c r="E352" s="30"/>
    </row>
    <row r="353" spans="1:5">
      <c r="A353" s="30"/>
      <c r="B353" s="30"/>
      <c r="C353" s="30"/>
      <c r="D353" s="30"/>
      <c r="E353" s="30"/>
    </row>
    <row r="354" spans="1:5">
      <c r="A354" s="30"/>
      <c r="B354" s="30"/>
      <c r="C354" s="30"/>
      <c r="D354" s="30"/>
      <c r="E354" s="30"/>
    </row>
    <row r="355" spans="1:5">
      <c r="A355" s="30"/>
      <c r="B355" s="30"/>
      <c r="C355" s="30"/>
      <c r="D355" s="30"/>
      <c r="E355" s="30"/>
    </row>
    <row r="356" spans="1:5">
      <c r="A356" s="30"/>
      <c r="B356" s="30"/>
      <c r="C356" s="30"/>
      <c r="D356" s="30"/>
      <c r="E356" s="30"/>
    </row>
    <row r="357" spans="1:5">
      <c r="A357" s="30"/>
      <c r="B357" s="30"/>
      <c r="C357" s="30"/>
      <c r="D357" s="30"/>
      <c r="E357" s="30"/>
    </row>
    <row r="358" spans="1:5">
      <c r="A358" s="30"/>
      <c r="B358" s="30"/>
      <c r="C358" s="30"/>
      <c r="D358" s="30"/>
      <c r="E358" s="30"/>
    </row>
    <row r="359" spans="1:5">
      <c r="A359" s="30"/>
      <c r="B359" s="30"/>
      <c r="C359" s="30"/>
      <c r="D359" s="30"/>
      <c r="E359" s="30"/>
    </row>
    <row r="360" spans="1:5">
      <c r="A360" s="30"/>
      <c r="B360" s="30"/>
      <c r="C360" s="30"/>
      <c r="D360" s="30"/>
      <c r="E360" s="30"/>
    </row>
    <row r="361" spans="1:5">
      <c r="A361" s="30"/>
      <c r="B361" s="30"/>
      <c r="C361" s="30"/>
      <c r="D361" s="30"/>
      <c r="E361" s="30"/>
    </row>
    <row r="362" spans="1:5">
      <c r="A362" s="30"/>
      <c r="B362" s="30"/>
      <c r="C362" s="30"/>
      <c r="D362" s="30"/>
      <c r="E362" s="30"/>
    </row>
    <row r="363" spans="1:5">
      <c r="A363" s="30"/>
      <c r="B363" s="30"/>
      <c r="C363" s="30"/>
      <c r="D363" s="30"/>
      <c r="E363" s="30"/>
    </row>
    <row r="364" spans="1:5">
      <c r="A364" s="30"/>
      <c r="B364" s="30"/>
      <c r="C364" s="30"/>
      <c r="D364" s="30"/>
      <c r="E364" s="30"/>
    </row>
    <row r="365" spans="1:5">
      <c r="A365" s="30"/>
      <c r="B365" s="30"/>
      <c r="C365" s="30"/>
      <c r="D365" s="30"/>
      <c r="E365" s="30"/>
    </row>
    <row r="366" spans="1:5">
      <c r="A366" s="30"/>
      <c r="B366" s="30"/>
      <c r="C366" s="30"/>
      <c r="D366" s="30"/>
      <c r="E366" s="30"/>
    </row>
    <row r="367" spans="1:5">
      <c r="A367" s="30"/>
      <c r="B367" s="30"/>
      <c r="C367" s="30"/>
      <c r="D367" s="30"/>
      <c r="E367" s="30"/>
    </row>
    <row r="368" spans="1:5">
      <c r="A368" s="30"/>
      <c r="B368" s="30"/>
      <c r="C368" s="30"/>
      <c r="D368" s="30"/>
      <c r="E368" s="30"/>
    </row>
    <row r="369" spans="1:5">
      <c r="A369" s="30"/>
      <c r="B369" s="30"/>
      <c r="C369" s="30"/>
      <c r="D369" s="30"/>
      <c r="E369" s="30"/>
    </row>
    <row r="370" spans="1:5">
      <c r="A370" s="30"/>
      <c r="B370" s="30"/>
      <c r="C370" s="30"/>
      <c r="D370" s="30"/>
      <c r="E370" s="30"/>
    </row>
    <row r="371" spans="1:5">
      <c r="A371" s="30"/>
      <c r="B371" s="30"/>
      <c r="C371" s="30"/>
      <c r="D371" s="30"/>
      <c r="E371" s="30"/>
    </row>
    <row r="372" spans="1:5">
      <c r="A372" s="30"/>
      <c r="B372" s="30"/>
      <c r="C372" s="30"/>
      <c r="D372" s="30"/>
      <c r="E372" s="30"/>
    </row>
    <row r="373" spans="1:5">
      <c r="A373" s="30"/>
      <c r="B373" s="30"/>
      <c r="C373" s="30"/>
      <c r="D373" s="30"/>
      <c r="E373" s="30"/>
    </row>
    <row r="374" spans="1:5">
      <c r="A374" s="30"/>
      <c r="B374" s="30"/>
      <c r="C374" s="30"/>
      <c r="D374" s="30"/>
      <c r="E374" s="30"/>
    </row>
    <row r="375" spans="1:5">
      <c r="A375" s="30"/>
      <c r="B375" s="30"/>
      <c r="C375" s="30"/>
      <c r="D375" s="30"/>
      <c r="E375" s="30"/>
    </row>
    <row r="376" spans="1:5">
      <c r="A376" s="30"/>
      <c r="B376" s="30"/>
      <c r="C376" s="30"/>
      <c r="D376" s="30"/>
      <c r="E376" s="30"/>
    </row>
    <row r="377" spans="1:5">
      <c r="A377" s="30"/>
      <c r="B377" s="30"/>
      <c r="C377" s="30"/>
      <c r="D377" s="30"/>
      <c r="E377" s="30"/>
    </row>
    <row r="378" spans="1:5">
      <c r="A378" s="30"/>
      <c r="B378" s="30"/>
      <c r="C378" s="30"/>
      <c r="D378" s="30"/>
      <c r="E378" s="30"/>
    </row>
    <row r="379" spans="1:5">
      <c r="A379" s="30"/>
      <c r="B379" s="30"/>
      <c r="C379" s="30"/>
      <c r="D379" s="30"/>
      <c r="E379" s="30"/>
    </row>
    <row r="380" spans="1:5">
      <c r="A380" s="30"/>
      <c r="B380" s="30"/>
      <c r="C380" s="30"/>
      <c r="D380" s="30"/>
      <c r="E380" s="30"/>
    </row>
    <row r="381" spans="1:5">
      <c r="A381" s="30"/>
      <c r="B381" s="30"/>
      <c r="C381" s="30"/>
      <c r="D381" s="30"/>
      <c r="E381" s="30"/>
    </row>
    <row r="382" spans="1:5">
      <c r="A382" s="30"/>
      <c r="B382" s="30"/>
      <c r="C382" s="30"/>
      <c r="D382" s="30"/>
      <c r="E382" s="30"/>
    </row>
    <row r="383" spans="1:5">
      <c r="A383" s="30"/>
      <c r="B383" s="30"/>
      <c r="C383" s="30"/>
      <c r="D383" s="30"/>
      <c r="E383" s="30"/>
    </row>
    <row r="384" spans="1:5">
      <c r="A384" s="30"/>
      <c r="B384" s="30"/>
      <c r="C384" s="30"/>
      <c r="D384" s="30"/>
      <c r="E384" s="30"/>
    </row>
    <row r="385" spans="1:5">
      <c r="A385" s="30"/>
      <c r="B385" s="30"/>
      <c r="C385" s="30"/>
      <c r="D385" s="30"/>
      <c r="E385" s="30"/>
    </row>
    <row r="386" spans="1:5">
      <c r="A386" s="30"/>
      <c r="B386" s="30"/>
      <c r="C386" s="30"/>
      <c r="D386" s="30"/>
      <c r="E386" s="30"/>
    </row>
    <row r="387" spans="1:5">
      <c r="A387" s="30"/>
      <c r="B387" s="30"/>
      <c r="C387" s="30"/>
      <c r="D387" s="30"/>
      <c r="E387" s="30"/>
    </row>
    <row r="388" spans="1:5">
      <c r="A388" s="30"/>
      <c r="B388" s="30"/>
      <c r="C388" s="30"/>
      <c r="D388" s="30"/>
      <c r="E388" s="30"/>
    </row>
    <row r="389" spans="1:5">
      <c r="A389" s="30"/>
      <c r="B389" s="30"/>
      <c r="C389" s="30"/>
      <c r="D389" s="30"/>
      <c r="E389" s="30"/>
    </row>
    <row r="390" spans="1:5">
      <c r="A390" s="30"/>
      <c r="B390" s="30"/>
      <c r="C390" s="30"/>
      <c r="D390" s="30"/>
      <c r="E390" s="30"/>
    </row>
    <row r="391" spans="1:5">
      <c r="A391" s="30"/>
      <c r="B391" s="30"/>
      <c r="C391" s="30"/>
      <c r="D391" s="30"/>
      <c r="E391" s="30"/>
    </row>
    <row r="392" spans="1:5">
      <c r="A392" s="30"/>
      <c r="B392" s="30"/>
      <c r="C392" s="30"/>
      <c r="D392" s="30"/>
      <c r="E392" s="30"/>
    </row>
    <row r="393" spans="1:5">
      <c r="A393" s="30"/>
      <c r="B393" s="30"/>
      <c r="C393" s="30"/>
      <c r="D393" s="30"/>
      <c r="E393" s="30"/>
    </row>
    <row r="394" spans="1:5">
      <c r="A394" s="30"/>
      <c r="B394" s="30"/>
      <c r="C394" s="30"/>
      <c r="D394" s="30"/>
      <c r="E394" s="30"/>
    </row>
    <row r="395" spans="1:5">
      <c r="A395" s="30"/>
      <c r="B395" s="30"/>
      <c r="C395" s="30"/>
      <c r="D395" s="30"/>
      <c r="E395" s="30"/>
    </row>
    <row r="396" spans="1:5">
      <c r="A396" s="30"/>
      <c r="B396" s="30"/>
      <c r="C396" s="30"/>
      <c r="D396" s="30"/>
      <c r="E396" s="30"/>
    </row>
    <row r="397" spans="1:5">
      <c r="A397" s="30"/>
      <c r="B397" s="30"/>
      <c r="C397" s="30"/>
      <c r="D397" s="30"/>
      <c r="E397" s="30"/>
    </row>
    <row r="398" spans="1:5">
      <c r="A398" s="30"/>
      <c r="B398" s="30"/>
      <c r="C398" s="30"/>
      <c r="D398" s="30"/>
      <c r="E398" s="30"/>
    </row>
    <row r="399" spans="1:5">
      <c r="A399" s="30"/>
      <c r="B399" s="30"/>
      <c r="C399" s="30"/>
      <c r="D399" s="30"/>
      <c r="E399" s="30"/>
    </row>
    <row r="400" spans="1:5">
      <c r="A400" s="30"/>
      <c r="B400" s="30"/>
      <c r="C400" s="30"/>
      <c r="D400" s="30"/>
      <c r="E400" s="30"/>
    </row>
    <row r="401" spans="1:5">
      <c r="A401" s="30"/>
      <c r="B401" s="30"/>
      <c r="C401" s="30"/>
      <c r="D401" s="30"/>
      <c r="E401" s="30"/>
    </row>
    <row r="402" spans="1:5">
      <c r="A402" s="30"/>
      <c r="B402" s="30"/>
      <c r="C402" s="30"/>
      <c r="D402" s="30"/>
      <c r="E402" s="30"/>
    </row>
    <row r="403" spans="1:5">
      <c r="A403" s="30"/>
      <c r="B403" s="30"/>
      <c r="C403" s="30"/>
      <c r="D403" s="30"/>
      <c r="E403" s="30"/>
    </row>
    <row r="404" spans="1:5">
      <c r="A404" s="30"/>
      <c r="B404" s="30"/>
      <c r="C404" s="30"/>
      <c r="D404" s="30"/>
      <c r="E404" s="30"/>
    </row>
    <row r="405" spans="1:5">
      <c r="A405" s="30"/>
      <c r="B405" s="30"/>
      <c r="C405" s="30"/>
      <c r="D405" s="30"/>
      <c r="E405" s="30"/>
    </row>
    <row r="406" spans="1:5">
      <c r="A406" s="30"/>
      <c r="B406" s="30"/>
      <c r="C406" s="30"/>
      <c r="D406" s="30"/>
      <c r="E406" s="30"/>
    </row>
    <row r="407" spans="1:5">
      <c r="A407" s="30"/>
      <c r="B407" s="30"/>
      <c r="C407" s="30"/>
      <c r="D407" s="30"/>
      <c r="E407" s="30"/>
    </row>
    <row r="408" spans="1:5">
      <c r="A408" s="30"/>
      <c r="B408" s="30"/>
      <c r="C408" s="30"/>
      <c r="D408" s="30"/>
      <c r="E408" s="30"/>
    </row>
    <row r="409" spans="1:5">
      <c r="A409" s="30"/>
      <c r="B409" s="30"/>
      <c r="C409" s="30"/>
      <c r="D409" s="30"/>
      <c r="E409" s="30"/>
    </row>
    <row r="410" spans="1:5">
      <c r="A410" s="30"/>
      <c r="B410" s="30"/>
      <c r="C410" s="30"/>
      <c r="D410" s="30"/>
      <c r="E410" s="30"/>
    </row>
    <row r="411" spans="1:5">
      <c r="A411" s="30"/>
      <c r="B411" s="30"/>
      <c r="C411" s="30"/>
      <c r="D411" s="30"/>
      <c r="E411" s="30"/>
    </row>
    <row r="412" spans="1:5">
      <c r="A412" s="30"/>
      <c r="B412" s="30"/>
      <c r="C412" s="30"/>
      <c r="D412" s="30"/>
      <c r="E412" s="30"/>
    </row>
    <row r="413" spans="1:5">
      <c r="A413" s="30"/>
      <c r="B413" s="30"/>
      <c r="C413" s="30"/>
      <c r="D413" s="30"/>
      <c r="E413" s="30"/>
    </row>
    <row r="414" spans="1:5">
      <c r="A414" s="30"/>
      <c r="B414" s="30"/>
      <c r="C414" s="30"/>
      <c r="D414" s="30"/>
      <c r="E414" s="30"/>
    </row>
    <row r="415" spans="1:5">
      <c r="A415" s="30"/>
      <c r="B415" s="30"/>
      <c r="C415" s="30"/>
      <c r="D415" s="30"/>
      <c r="E415" s="30"/>
    </row>
    <row r="416" spans="1:5">
      <c r="A416" s="30"/>
      <c r="B416" s="30"/>
      <c r="C416" s="30"/>
      <c r="D416" s="30"/>
      <c r="E416" s="30"/>
    </row>
    <row r="417" spans="1:5">
      <c r="A417" s="30"/>
      <c r="B417" s="30"/>
      <c r="C417" s="30"/>
      <c r="D417" s="30"/>
      <c r="E417" s="30"/>
    </row>
    <row r="418" spans="1:5">
      <c r="A418" s="30"/>
      <c r="B418" s="30"/>
      <c r="C418" s="30"/>
      <c r="D418" s="30"/>
      <c r="E418" s="30"/>
    </row>
    <row r="419" spans="1:5">
      <c r="A419" s="30"/>
      <c r="B419" s="30"/>
      <c r="C419" s="30"/>
      <c r="D419" s="30"/>
      <c r="E419" s="30"/>
    </row>
    <row r="420" spans="1:5">
      <c r="A420" s="30"/>
      <c r="B420" s="30"/>
      <c r="C420" s="30"/>
      <c r="D420" s="30"/>
      <c r="E420" s="30"/>
    </row>
    <row r="421" spans="1:5">
      <c r="A421" s="30"/>
      <c r="B421" s="30"/>
      <c r="C421" s="30"/>
      <c r="D421" s="30"/>
      <c r="E421" s="30"/>
    </row>
    <row r="422" spans="1:5">
      <c r="A422" s="30"/>
      <c r="B422" s="30"/>
      <c r="C422" s="30"/>
      <c r="D422" s="30"/>
      <c r="E422" s="30"/>
    </row>
    <row r="423" spans="1:5">
      <c r="A423" s="30"/>
      <c r="B423" s="30"/>
      <c r="C423" s="30"/>
      <c r="D423" s="30"/>
      <c r="E423" s="30"/>
    </row>
    <row r="424" spans="1:5">
      <c r="A424" s="30"/>
      <c r="B424" s="30"/>
      <c r="C424" s="30"/>
      <c r="D424" s="30"/>
      <c r="E424" s="30"/>
    </row>
    <row r="425" spans="1:5">
      <c r="A425" s="30"/>
      <c r="B425" s="30"/>
      <c r="C425" s="30"/>
      <c r="D425" s="30"/>
      <c r="E425" s="30"/>
    </row>
    <row r="426" spans="1:5">
      <c r="A426" s="30"/>
      <c r="B426" s="30"/>
      <c r="C426" s="30"/>
      <c r="D426" s="30"/>
      <c r="E426" s="30"/>
    </row>
    <row r="427" spans="1:5">
      <c r="A427" s="30"/>
      <c r="B427" s="30"/>
      <c r="C427" s="30"/>
      <c r="D427" s="30"/>
      <c r="E427" s="30"/>
    </row>
    <row r="428" spans="1:5">
      <c r="A428" s="30"/>
      <c r="B428" s="30"/>
      <c r="C428" s="30"/>
      <c r="D428" s="30"/>
      <c r="E428" s="30"/>
    </row>
    <row r="429" spans="1:5">
      <c r="A429" s="30"/>
      <c r="B429" s="30"/>
      <c r="C429" s="30"/>
      <c r="D429" s="30"/>
      <c r="E429" s="30"/>
    </row>
    <row r="430" spans="1:5">
      <c r="A430" s="30"/>
      <c r="B430" s="30"/>
      <c r="C430" s="30"/>
      <c r="D430" s="30"/>
      <c r="E430" s="30"/>
    </row>
    <row r="431" spans="1:5">
      <c r="A431" s="30"/>
      <c r="B431" s="30"/>
      <c r="C431" s="30"/>
      <c r="D431" s="30"/>
      <c r="E431" s="30"/>
    </row>
    <row r="432" spans="1:5">
      <c r="A432" s="30"/>
      <c r="B432" s="30"/>
      <c r="C432" s="30"/>
      <c r="D432" s="30"/>
      <c r="E432" s="30"/>
    </row>
    <row r="433" spans="1:5">
      <c r="A433" s="30"/>
      <c r="B433" s="30"/>
      <c r="C433" s="30"/>
      <c r="D433" s="30"/>
      <c r="E433" s="30"/>
    </row>
    <row r="434" spans="1:5">
      <c r="A434" s="30"/>
      <c r="B434" s="30"/>
      <c r="C434" s="30"/>
      <c r="D434" s="30"/>
      <c r="E434" s="30"/>
    </row>
    <row r="435" spans="1:5">
      <c r="A435" s="30"/>
      <c r="B435" s="30"/>
      <c r="C435" s="30"/>
      <c r="D435" s="30"/>
      <c r="E435" s="30"/>
    </row>
    <row r="436" spans="1:5">
      <c r="A436" s="30"/>
      <c r="B436" s="30"/>
      <c r="C436" s="30"/>
      <c r="D436" s="30"/>
      <c r="E436" s="30"/>
    </row>
    <row r="437" spans="1:5">
      <c r="A437" s="30"/>
      <c r="B437" s="30"/>
      <c r="C437" s="30"/>
      <c r="D437" s="30"/>
      <c r="E437" s="30"/>
    </row>
    <row r="438" spans="1:5">
      <c r="A438" s="30"/>
      <c r="B438" s="30"/>
      <c r="C438" s="30"/>
      <c r="D438" s="30"/>
      <c r="E438" s="30"/>
    </row>
    <row r="439" spans="1:5">
      <c r="A439" s="30"/>
      <c r="B439" s="30"/>
      <c r="C439" s="30"/>
      <c r="D439" s="30"/>
      <c r="E439" s="30"/>
    </row>
    <row r="440" spans="1:5">
      <c r="A440" s="30"/>
      <c r="B440" s="30"/>
      <c r="C440" s="30"/>
      <c r="D440" s="30"/>
      <c r="E440" s="30"/>
    </row>
    <row r="441" spans="1:5">
      <c r="A441" s="30"/>
      <c r="B441" s="30"/>
      <c r="C441" s="30"/>
      <c r="D441" s="30"/>
      <c r="E441" s="30"/>
    </row>
  </sheetData>
  <mergeCells count="3">
    <mergeCell ref="C30:F30"/>
    <mergeCell ref="A27:F27"/>
    <mergeCell ref="C29:F29"/>
  </mergeCells>
  <phoneticPr fontId="0" type="noConversion"/>
  <pageMargins left="0.70866141732283505" right="0.70866141732283505" top="0.74803149606299202" bottom="0.74803149606299202" header="0.31496062992126" footer="0.31496062992126"/>
  <pageSetup paperSize="9" scale="54" orientation="portrait" r:id="rId1"/>
  <headerFooter alignWithMargins="0">
    <oddHeader xml:space="preserve">&amp;C&amp;"Times New Roman,Normál"&amp;20Körmend Város Önkormányzata 2020. évi adósságot keletkeztető ügyleteiből
 keletkezett kötelezettségeinek bemutatása.
&amp;R&amp;"Times New Roman,Normál"&amp;12
"7. melléklet .../2020. (...) önkormányzati rendelethez
adatok Ft-ban"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31"/>
  <sheetViews>
    <sheetView view="pageBreakPreview" topLeftCell="A2" zoomScale="60" zoomScaleNormal="100" workbookViewId="0">
      <selection activeCell="D2" sqref="D2"/>
    </sheetView>
  </sheetViews>
  <sheetFormatPr defaultRowHeight="15"/>
  <cols>
    <col min="1" max="1" width="59.140625" customWidth="1"/>
    <col min="2" max="2" width="9.85546875" bestFit="1" customWidth="1"/>
    <col min="3" max="4" width="18.5703125" bestFit="1" customWidth="1"/>
  </cols>
  <sheetData>
    <row r="1" spans="1:4" ht="39.75" customHeight="1">
      <c r="A1" s="3" t="s">
        <v>144</v>
      </c>
      <c r="B1" s="4" t="s">
        <v>1</v>
      </c>
      <c r="C1" s="6" t="s">
        <v>286</v>
      </c>
      <c r="D1" s="6" t="s">
        <v>287</v>
      </c>
    </row>
    <row r="2" spans="1:4" s="42" customFormat="1" ht="30" customHeight="1">
      <c r="A2" s="40" t="s">
        <v>82</v>
      </c>
      <c r="B2" s="41" t="s">
        <v>83</v>
      </c>
      <c r="C2" s="34"/>
      <c r="D2" s="34">
        <f>'[2]Bevételek  összesen '!$AC$27</f>
        <v>453328050</v>
      </c>
    </row>
    <row r="3" spans="1:4" s="42" customFormat="1" ht="30" customHeight="1">
      <c r="A3" s="43" t="s">
        <v>84</v>
      </c>
      <c r="B3" s="43" t="s">
        <v>83</v>
      </c>
      <c r="C3" s="34"/>
      <c r="D3" s="34"/>
    </row>
    <row r="4" spans="1:4" s="42" customFormat="1" ht="30" customHeight="1">
      <c r="A4" s="44" t="s">
        <v>85</v>
      </c>
      <c r="B4" s="41" t="s">
        <v>86</v>
      </c>
      <c r="C4" s="34">
        <f>'[2]Kmd. Önkorm.kötelező '!$BB$27</f>
        <v>98000000</v>
      </c>
      <c r="D4" s="34"/>
    </row>
    <row r="5" spans="1:4" s="42" customFormat="1" ht="30" customHeight="1">
      <c r="A5" s="40" t="s">
        <v>87</v>
      </c>
      <c r="B5" s="41" t="s">
        <v>88</v>
      </c>
      <c r="C5" s="34"/>
      <c r="D5" s="34"/>
    </row>
    <row r="6" spans="1:4" s="42" customFormat="1" ht="30" customHeight="1">
      <c r="A6" s="43" t="s">
        <v>84</v>
      </c>
      <c r="B6" s="43" t="s">
        <v>88</v>
      </c>
      <c r="C6" s="34"/>
      <c r="D6" s="34"/>
    </row>
    <row r="7" spans="1:4" s="42" customFormat="1" ht="30" customHeight="1">
      <c r="A7" s="45" t="s">
        <v>89</v>
      </c>
      <c r="B7" s="32" t="s">
        <v>90</v>
      </c>
      <c r="C7" s="34">
        <f>SUM(C2:C6)</f>
        <v>98000000</v>
      </c>
      <c r="D7" s="34">
        <f t="shared" ref="D7" si="0">SUM(D2:D6)</f>
        <v>453328050</v>
      </c>
    </row>
    <row r="8" spans="1:4" s="42" customFormat="1" ht="30" customHeight="1">
      <c r="A8" s="44" t="s">
        <v>91</v>
      </c>
      <c r="B8" s="41" t="s">
        <v>92</v>
      </c>
      <c r="C8" s="34"/>
      <c r="D8" s="34"/>
    </row>
    <row r="9" spans="1:4" s="42" customFormat="1" ht="30" customHeight="1">
      <c r="A9" s="43" t="s">
        <v>93</v>
      </c>
      <c r="B9" s="43" t="s">
        <v>92</v>
      </c>
      <c r="C9" s="34"/>
      <c r="D9" s="34"/>
    </row>
    <row r="10" spans="1:4" s="42" customFormat="1" ht="30" customHeight="1">
      <c r="A10" s="40" t="s">
        <v>94</v>
      </c>
      <c r="B10" s="41" t="s">
        <v>95</v>
      </c>
      <c r="C10" s="34"/>
      <c r="D10" s="34"/>
    </row>
    <row r="11" spans="1:4" s="42" customFormat="1" ht="30" customHeight="1">
      <c r="A11" s="41" t="s">
        <v>96</v>
      </c>
      <c r="B11" s="41" t="s">
        <v>97</v>
      </c>
      <c r="C11" s="34"/>
      <c r="D11" s="34"/>
    </row>
    <row r="12" spans="1:4" s="42" customFormat="1" ht="30" customHeight="1">
      <c r="A12" s="43" t="s">
        <v>98</v>
      </c>
      <c r="B12" s="43" t="s">
        <v>97</v>
      </c>
      <c r="C12" s="34"/>
      <c r="D12" s="34"/>
    </row>
    <row r="13" spans="1:4" s="42" customFormat="1" ht="30" customHeight="1">
      <c r="A13" s="40" t="s">
        <v>99</v>
      </c>
      <c r="B13" s="41" t="s">
        <v>100</v>
      </c>
      <c r="C13" s="34"/>
      <c r="D13" s="34"/>
    </row>
    <row r="14" spans="1:4" s="42" customFormat="1" ht="30" customHeight="1">
      <c r="A14" s="46" t="s">
        <v>101</v>
      </c>
      <c r="B14" s="32" t="s">
        <v>102</v>
      </c>
      <c r="C14" s="34"/>
      <c r="D14" s="34"/>
    </row>
    <row r="15" spans="1:4" s="42" customFormat="1" ht="30" customHeight="1">
      <c r="A15" s="46" t="s">
        <v>145</v>
      </c>
      <c r="B15" s="32" t="s">
        <v>146</v>
      </c>
      <c r="C15" s="34"/>
      <c r="D15" s="34"/>
    </row>
    <row r="16" spans="1:4" s="42" customFormat="1" ht="30" customHeight="1">
      <c r="A16" s="46" t="s">
        <v>147</v>
      </c>
      <c r="B16" s="32" t="s">
        <v>148</v>
      </c>
      <c r="C16" s="34"/>
      <c r="D16" s="34"/>
    </row>
    <row r="17" spans="1:4" s="42" customFormat="1" ht="30" customHeight="1">
      <c r="A17" s="46" t="s">
        <v>149</v>
      </c>
      <c r="B17" s="32" t="s">
        <v>150</v>
      </c>
      <c r="C17" s="34"/>
      <c r="D17" s="34"/>
    </row>
    <row r="18" spans="1:4" s="42" customFormat="1" ht="30" customHeight="1">
      <c r="A18" s="45" t="s">
        <v>151</v>
      </c>
      <c r="B18" s="32" t="s">
        <v>152</v>
      </c>
      <c r="C18" s="34"/>
      <c r="D18" s="34"/>
    </row>
    <row r="19" spans="1:4" s="42" customFormat="1" ht="30" customHeight="1">
      <c r="A19" s="32" t="s">
        <v>153</v>
      </c>
      <c r="B19" s="32" t="s">
        <v>152</v>
      </c>
      <c r="C19" s="34"/>
      <c r="D19" s="34"/>
    </row>
    <row r="20" spans="1:4" s="42" customFormat="1" ht="30" customHeight="1">
      <c r="A20" s="45" t="s">
        <v>154</v>
      </c>
      <c r="B20" s="32" t="s">
        <v>155</v>
      </c>
      <c r="C20" s="47">
        <f>C7+C14+C15+C16+C17+C18+C19</f>
        <v>98000000</v>
      </c>
      <c r="D20" s="47">
        <f>D7+D14+D15+D16+D17+D18+D19</f>
        <v>453328050</v>
      </c>
    </row>
    <row r="21" spans="1:4" s="42" customFormat="1" ht="30" customHeight="1">
      <c r="A21" s="44" t="s">
        <v>103</v>
      </c>
      <c r="B21" s="41" t="s">
        <v>104</v>
      </c>
      <c r="C21" s="34"/>
      <c r="D21" s="34"/>
    </row>
    <row r="22" spans="1:4" s="42" customFormat="1" ht="30" customHeight="1">
      <c r="A22" s="41" t="s">
        <v>105</v>
      </c>
      <c r="B22" s="41" t="s">
        <v>106</v>
      </c>
      <c r="C22" s="34"/>
      <c r="D22" s="34"/>
    </row>
    <row r="23" spans="1:4" s="42" customFormat="1" ht="30" customHeight="1">
      <c r="A23" s="40" t="s">
        <v>107</v>
      </c>
      <c r="B23" s="41" t="s">
        <v>108</v>
      </c>
      <c r="C23" s="34"/>
      <c r="D23" s="34"/>
    </row>
    <row r="24" spans="1:4" s="42" customFormat="1" ht="30" customHeight="1">
      <c r="A24" s="40" t="s">
        <v>109</v>
      </c>
      <c r="B24" s="41" t="s">
        <v>110</v>
      </c>
      <c r="C24" s="34"/>
      <c r="D24" s="34"/>
    </row>
    <row r="25" spans="1:4" s="42" customFormat="1" ht="30" customHeight="1">
      <c r="A25" s="43" t="s">
        <v>111</v>
      </c>
      <c r="B25" s="43" t="s">
        <v>110</v>
      </c>
      <c r="C25" s="34"/>
      <c r="D25" s="34"/>
    </row>
    <row r="26" spans="1:4" s="42" customFormat="1" ht="30" customHeight="1">
      <c r="A26" s="43" t="s">
        <v>112</v>
      </c>
      <c r="B26" s="43" t="s">
        <v>110</v>
      </c>
      <c r="C26" s="34"/>
      <c r="D26" s="34"/>
    </row>
    <row r="27" spans="1:4" s="42" customFormat="1" ht="30" customHeight="1">
      <c r="A27" s="32" t="s">
        <v>113</v>
      </c>
      <c r="B27" s="32" t="s">
        <v>110</v>
      </c>
      <c r="C27" s="34"/>
      <c r="D27" s="34"/>
    </row>
    <row r="28" spans="1:4" s="42" customFormat="1" ht="30" customHeight="1">
      <c r="A28" s="46" t="s">
        <v>114</v>
      </c>
      <c r="B28" s="32" t="s">
        <v>115</v>
      </c>
      <c r="C28" s="34">
        <f>SUM(C21:C24)</f>
        <v>0</v>
      </c>
      <c r="D28" s="34">
        <f t="shared" ref="D28" si="1">SUM(D21:D24)</f>
        <v>0</v>
      </c>
    </row>
    <row r="29" spans="1:4">
      <c r="A29" s="5"/>
      <c r="B29" s="5"/>
      <c r="C29" s="5"/>
      <c r="D29" s="5"/>
    </row>
    <row r="30" spans="1:4">
      <c r="A30" s="5"/>
      <c r="B30" s="5"/>
      <c r="C30" s="5"/>
      <c r="D30" s="5"/>
    </row>
    <row r="31" spans="1:4">
      <c r="A31" s="2"/>
      <c r="B31" s="2"/>
      <c r="C31" s="2"/>
      <c r="D31" s="2"/>
    </row>
  </sheetData>
  <phoneticPr fontId="28" type="noConversion"/>
  <pageMargins left="0.74803149606299213" right="0.70866141732283472" top="1.299212598425197" bottom="0.98425196850393704" header="0.51181102362204722" footer="0.51181102362204722"/>
  <pageSetup paperSize="9" scale="57" orientation="portrait" r:id="rId1"/>
  <headerFooter alignWithMargins="0">
    <oddHeader xml:space="preserve">&amp;C&amp;"Times New Roman,Normál"&amp;22Körmend város Önkormányzata 2020. évi tervezett külső finanaszírozási bevételei&amp;R&amp;16
"8. melléklet .../2020. (...) önkormányzati rendelethez
adatok Ft-ban"
</oddHeader>
  </headerFooter>
  <colBreaks count="1" manualBreakCount="1">
    <brk id="4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E37"/>
  <sheetViews>
    <sheetView view="pageLayout" workbookViewId="0">
      <selection activeCell="A23" sqref="A23:E23"/>
    </sheetView>
  </sheetViews>
  <sheetFormatPr defaultRowHeight="15"/>
  <cols>
    <col min="1" max="1" width="125" customWidth="1"/>
    <col min="2" max="2" width="12.5703125" customWidth="1"/>
    <col min="3" max="3" width="23.7109375" customWidth="1"/>
    <col min="4" max="4" width="9.140625" hidden="1" customWidth="1"/>
    <col min="5" max="5" width="11.28515625" bestFit="1" customWidth="1"/>
    <col min="6" max="6" width="10.140625" bestFit="1" customWidth="1"/>
  </cols>
  <sheetData>
    <row r="1" spans="1:4" ht="72">
      <c r="A1" s="66" t="s">
        <v>144</v>
      </c>
      <c r="B1" s="65" t="s">
        <v>1</v>
      </c>
      <c r="C1" s="64" t="s">
        <v>415</v>
      </c>
      <c r="D1" s="8" t="s">
        <v>251</v>
      </c>
    </row>
    <row r="2" spans="1:4" s="42" customFormat="1" ht="30" customHeight="1">
      <c r="A2" s="41" t="s">
        <v>156</v>
      </c>
      <c r="B2" s="41" t="s">
        <v>157</v>
      </c>
      <c r="C2" s="48"/>
      <c r="D2" s="48"/>
    </row>
    <row r="3" spans="1:4" s="42" customFormat="1" ht="30" customHeight="1">
      <c r="A3" s="41" t="s">
        <v>158</v>
      </c>
      <c r="B3" s="41" t="s">
        <v>157</v>
      </c>
      <c r="C3" s="48"/>
      <c r="D3" s="48"/>
    </row>
    <row r="4" spans="1:4" s="42" customFormat="1" ht="30" customHeight="1">
      <c r="A4" s="41" t="s">
        <v>159</v>
      </c>
      <c r="B4" s="41" t="s">
        <v>157</v>
      </c>
      <c r="C4" s="48"/>
      <c r="D4" s="48"/>
    </row>
    <row r="5" spans="1:4" s="42" customFormat="1" ht="30" customHeight="1">
      <c r="A5" s="41" t="s">
        <v>160</v>
      </c>
      <c r="B5" s="41" t="s">
        <v>157</v>
      </c>
      <c r="C5" s="48"/>
      <c r="D5" s="48"/>
    </row>
    <row r="6" spans="1:4" s="42" customFormat="1" ht="30" customHeight="1">
      <c r="A6" s="32" t="s">
        <v>188</v>
      </c>
      <c r="B6" s="49" t="s">
        <v>157</v>
      </c>
      <c r="C6" s="50"/>
      <c r="D6" s="50"/>
    </row>
    <row r="7" spans="1:4" s="42" customFormat="1" ht="30" customHeight="1">
      <c r="A7" s="32" t="s">
        <v>189</v>
      </c>
      <c r="B7" s="19" t="s">
        <v>61</v>
      </c>
      <c r="C7" s="47">
        <f>SUM(C8:C10)</f>
        <v>841000000</v>
      </c>
      <c r="D7" s="47">
        <f t="shared" ref="D7" si="0">SUM(D8:D10)</f>
        <v>0</v>
      </c>
    </row>
    <row r="8" spans="1:4" s="42" customFormat="1" ht="30" customHeight="1">
      <c r="A8" s="43" t="s">
        <v>161</v>
      </c>
      <c r="B8" s="43" t="s">
        <v>61</v>
      </c>
      <c r="C8" s="34">
        <v>830000000</v>
      </c>
      <c r="D8" s="34"/>
    </row>
    <row r="9" spans="1:4" s="42" customFormat="1" ht="30" customHeight="1">
      <c r="A9" s="43" t="s">
        <v>162</v>
      </c>
      <c r="B9" s="43" t="s">
        <v>61</v>
      </c>
      <c r="C9" s="34"/>
      <c r="D9" s="34"/>
    </row>
    <row r="10" spans="1:4" s="42" customFormat="1" ht="30" customHeight="1">
      <c r="A10" s="43" t="s">
        <v>164</v>
      </c>
      <c r="B10" s="43" t="s">
        <v>163</v>
      </c>
      <c r="C10" s="34">
        <v>11000000</v>
      </c>
      <c r="D10" s="34"/>
    </row>
    <row r="11" spans="1:4" s="42" customFormat="1" ht="30" customHeight="1">
      <c r="A11" s="32" t="s">
        <v>62</v>
      </c>
      <c r="B11" s="43" t="s">
        <v>63</v>
      </c>
      <c r="C11" s="47">
        <v>35000000</v>
      </c>
      <c r="D11" s="47">
        <v>32500000</v>
      </c>
    </row>
    <row r="12" spans="1:4" s="42" customFormat="1" ht="30" customHeight="1">
      <c r="A12" s="32" t="s">
        <v>165</v>
      </c>
      <c r="B12" s="49" t="s">
        <v>166</v>
      </c>
      <c r="C12" s="47">
        <f>SUM(C7,C11)</f>
        <v>876000000</v>
      </c>
      <c r="D12" s="47">
        <f t="shared" ref="D12" si="1">SUM(D7,D11)</f>
        <v>32500000</v>
      </c>
    </row>
    <row r="13" spans="1:4" s="42" customFormat="1" ht="30" customHeight="1">
      <c r="A13" s="41" t="s">
        <v>167</v>
      </c>
      <c r="B13" s="41" t="s">
        <v>65</v>
      </c>
      <c r="C13" s="34">
        <v>500000</v>
      </c>
      <c r="D13" s="34">
        <v>300000</v>
      </c>
    </row>
    <row r="14" spans="1:4" s="42" customFormat="1" ht="30" customHeight="1">
      <c r="A14" s="41" t="s">
        <v>195</v>
      </c>
      <c r="B14" s="43" t="s">
        <v>65</v>
      </c>
      <c r="C14" s="34">
        <v>500000</v>
      </c>
      <c r="D14" s="34">
        <v>1200000</v>
      </c>
    </row>
    <row r="15" spans="1:4" s="42" customFormat="1" ht="30" customHeight="1">
      <c r="A15" s="41" t="s">
        <v>168</v>
      </c>
      <c r="B15" s="41" t="s">
        <v>65</v>
      </c>
      <c r="C15" s="48"/>
      <c r="D15" s="48"/>
    </row>
    <row r="16" spans="1:4" s="42" customFormat="1" ht="30" customHeight="1">
      <c r="A16" s="41" t="s">
        <v>169</v>
      </c>
      <c r="B16" s="41" t="s">
        <v>65</v>
      </c>
      <c r="C16" s="48"/>
      <c r="D16" s="48"/>
    </row>
    <row r="17" spans="1:5" s="42" customFormat="1" ht="30" customHeight="1">
      <c r="A17" s="41" t="s">
        <v>170</v>
      </c>
      <c r="B17" s="41" t="s">
        <v>65</v>
      </c>
      <c r="C17" s="48"/>
      <c r="D17" s="48"/>
    </row>
    <row r="18" spans="1:5" s="42" customFormat="1" ht="30" customHeight="1">
      <c r="A18" s="41" t="s">
        <v>171</v>
      </c>
      <c r="B18" s="41" t="s">
        <v>65</v>
      </c>
      <c r="C18" s="48"/>
      <c r="D18" s="48"/>
    </row>
    <row r="19" spans="1:5" s="42" customFormat="1" ht="30" customHeight="1">
      <c r="A19" s="41" t="s">
        <v>172</v>
      </c>
      <c r="B19" s="41" t="s">
        <v>65</v>
      </c>
      <c r="C19" s="48">
        <v>500000</v>
      </c>
      <c r="D19" s="48"/>
    </row>
    <row r="20" spans="1:5" s="42" customFormat="1" ht="30" customHeight="1">
      <c r="A20" s="32" t="s">
        <v>64</v>
      </c>
      <c r="B20" s="41" t="s">
        <v>65</v>
      </c>
      <c r="C20" s="47">
        <f>SUM(C13:C19)</f>
        <v>1500000</v>
      </c>
      <c r="D20" s="47">
        <f t="shared" ref="D20" si="2">SUM(D13:D19)</f>
        <v>1500000</v>
      </c>
    </row>
    <row r="21" spans="1:5" s="42" customFormat="1" ht="30" customHeight="1">
      <c r="A21" s="32" t="s">
        <v>124</v>
      </c>
      <c r="B21" s="49"/>
      <c r="C21" s="47">
        <f>SUM(C12,C20)</f>
        <v>877500000</v>
      </c>
      <c r="D21" s="47">
        <f>SUM(D12,D20)</f>
        <v>34000000</v>
      </c>
    </row>
    <row r="22" spans="1:5" s="42" customFormat="1" ht="30" customHeight="1">
      <c r="A22" s="51"/>
      <c r="B22" s="51"/>
      <c r="C22" s="51"/>
    </row>
    <row r="23" spans="1:5" s="42" customFormat="1" ht="30" customHeight="1">
      <c r="A23" s="321" t="s">
        <v>471</v>
      </c>
      <c r="B23" s="321"/>
      <c r="C23" s="321"/>
      <c r="D23" s="321"/>
      <c r="E23" s="321"/>
    </row>
    <row r="24" spans="1:5" s="42" customFormat="1" ht="30" customHeight="1">
      <c r="A24" s="51"/>
      <c r="B24" s="51"/>
      <c r="C24" s="51"/>
    </row>
    <row r="25" spans="1:5" s="42" customFormat="1" ht="30" customHeight="1">
      <c r="A25" s="51"/>
      <c r="B25" s="322" t="s">
        <v>416</v>
      </c>
      <c r="C25" s="322"/>
      <c r="D25" s="322"/>
      <c r="E25" s="322"/>
    </row>
    <row r="26" spans="1:5" s="42" customFormat="1" ht="30" customHeight="1">
      <c r="B26" s="322"/>
      <c r="C26" s="322"/>
      <c r="D26" s="322"/>
      <c r="E26" s="322"/>
    </row>
    <row r="27" spans="1:5" s="42" customFormat="1" ht="30" customHeight="1">
      <c r="A27" s="51"/>
      <c r="B27" s="39"/>
      <c r="D27" s="52"/>
    </row>
    <row r="28" spans="1:5" s="42" customFormat="1" ht="30" customHeight="1">
      <c r="A28" s="67" t="s">
        <v>144</v>
      </c>
      <c r="B28" s="53" t="s">
        <v>1</v>
      </c>
      <c r="C28" s="54" t="s">
        <v>415</v>
      </c>
      <c r="D28" s="35"/>
    </row>
    <row r="29" spans="1:5" s="42" customFormat="1" ht="30" customHeight="1">
      <c r="A29" s="41"/>
      <c r="B29" s="55"/>
      <c r="C29" s="56"/>
      <c r="D29" s="35"/>
    </row>
    <row r="30" spans="1:5" s="42" customFormat="1" ht="23.25" customHeight="1">
      <c r="A30" s="41" t="s">
        <v>190</v>
      </c>
      <c r="B30" s="145" t="s">
        <v>173</v>
      </c>
      <c r="C30" s="56">
        <v>1500000</v>
      </c>
      <c r="D30" s="56">
        <v>1200000</v>
      </c>
      <c r="E30" s="58"/>
    </row>
    <row r="31" spans="1:5" s="42" customFormat="1" ht="23.25" customHeight="1">
      <c r="A31" s="44" t="s">
        <v>194</v>
      </c>
      <c r="B31" s="146" t="s">
        <v>173</v>
      </c>
      <c r="C31" s="56">
        <v>5200000</v>
      </c>
      <c r="D31" s="56">
        <v>5800000</v>
      </c>
    </row>
    <row r="32" spans="1:5" s="42" customFormat="1" ht="23.25" customHeight="1">
      <c r="A32" s="44" t="s">
        <v>191</v>
      </c>
      <c r="B32" s="146" t="s">
        <v>173</v>
      </c>
      <c r="C32" s="56">
        <v>2600000</v>
      </c>
      <c r="D32" s="56">
        <v>2500000</v>
      </c>
    </row>
    <row r="33" spans="1:5" s="42" customFormat="1" ht="23.25" customHeight="1">
      <c r="A33" s="41" t="s">
        <v>192</v>
      </c>
      <c r="B33" s="146" t="s">
        <v>173</v>
      </c>
      <c r="C33" s="56">
        <v>500000</v>
      </c>
      <c r="D33" s="56">
        <v>400000</v>
      </c>
    </row>
    <row r="34" spans="1:5" s="42" customFormat="1" ht="23.25" customHeight="1">
      <c r="A34" s="41" t="s">
        <v>193</v>
      </c>
      <c r="B34" s="146" t="s">
        <v>173</v>
      </c>
      <c r="C34" s="56">
        <v>2300000</v>
      </c>
      <c r="D34" s="56">
        <v>500000</v>
      </c>
    </row>
    <row r="35" spans="1:5" s="42" customFormat="1" ht="23.25" customHeight="1">
      <c r="A35" s="41" t="s">
        <v>278</v>
      </c>
      <c r="B35" s="146" t="s">
        <v>173</v>
      </c>
      <c r="C35" s="56">
        <v>1600000</v>
      </c>
      <c r="D35" s="56">
        <v>850000</v>
      </c>
    </row>
    <row r="36" spans="1:5" s="42" customFormat="1" ht="25.5" customHeight="1">
      <c r="A36" s="44" t="s">
        <v>277</v>
      </c>
      <c r="B36" s="146" t="s">
        <v>173</v>
      </c>
      <c r="C36" s="56">
        <v>300000</v>
      </c>
      <c r="D36" s="56">
        <v>800000</v>
      </c>
    </row>
    <row r="37" spans="1:5" s="42" customFormat="1" ht="25.5" customHeight="1">
      <c r="A37" s="7" t="s">
        <v>174</v>
      </c>
      <c r="B37" s="147" t="s">
        <v>7</v>
      </c>
      <c r="C37" s="57">
        <f>SUM(C30:C36)</f>
        <v>14000000</v>
      </c>
      <c r="D37" s="57">
        <f>SUM(D30:D36)</f>
        <v>12050000</v>
      </c>
      <c r="E37" s="119"/>
    </row>
  </sheetData>
  <mergeCells count="2">
    <mergeCell ref="A23:E23"/>
    <mergeCell ref="B25:E26"/>
  </mergeCells>
  <phoneticPr fontId="28" type="noConversion"/>
  <pageMargins left="0.74803149606299213" right="0.62992125984251968" top="1.4960629921259843" bottom="0.98425196850393704" header="0.51181102362204722" footer="0.51181102362204722"/>
  <pageSetup paperSize="9" scale="43" orientation="portrait" r:id="rId1"/>
  <headerFooter alignWithMargins="0">
    <oddHeader>&amp;C&amp;"Times New Roman,Normál"&amp;12Körmend Város Önkormányzata 2019. évi tervezett közhatalmi bevételei&amp;R&amp;"Times New Roman,Normál"&amp;14
"9. melléklet .../2020. (...) önkormányzati rendelethez
adatok Ft-ban"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B1:D26"/>
  <sheetViews>
    <sheetView view="pageBreakPreview" zoomScale="60" zoomScaleNormal="100" workbookViewId="0">
      <selection activeCell="B9" sqref="B9"/>
    </sheetView>
  </sheetViews>
  <sheetFormatPr defaultRowHeight="15"/>
  <cols>
    <col min="2" max="2" width="61.140625" bestFit="1" customWidth="1"/>
    <col min="3" max="3" width="14" bestFit="1" customWidth="1"/>
  </cols>
  <sheetData>
    <row r="1" spans="2:4">
      <c r="B1" s="155"/>
      <c r="C1" s="155"/>
    </row>
    <row r="2" spans="2:4">
      <c r="B2" s="155"/>
      <c r="C2" s="155"/>
    </row>
    <row r="3" spans="2:4">
      <c r="B3" s="155"/>
      <c r="C3" s="155"/>
    </row>
    <row r="4" spans="2:4">
      <c r="B4" s="155"/>
      <c r="C4" s="170" t="s">
        <v>419</v>
      </c>
    </row>
    <row r="5" spans="2:4">
      <c r="B5" s="164" t="s">
        <v>380</v>
      </c>
      <c r="C5" s="167">
        <v>18000000</v>
      </c>
      <c r="D5" s="142"/>
    </row>
    <row r="6" spans="2:4">
      <c r="B6" s="165" t="s">
        <v>381</v>
      </c>
      <c r="C6" s="168">
        <v>2262000</v>
      </c>
    </row>
    <row r="7" spans="2:4">
      <c r="B7" s="165" t="s">
        <v>382</v>
      </c>
      <c r="C7" s="168">
        <v>411000</v>
      </c>
    </row>
    <row r="8" spans="2:4">
      <c r="B8" s="165" t="s">
        <v>386</v>
      </c>
      <c r="C8" s="168">
        <v>381000</v>
      </c>
    </row>
    <row r="9" spans="2:4">
      <c r="B9" s="165" t="s">
        <v>383</v>
      </c>
      <c r="C9" s="168">
        <v>1053000</v>
      </c>
    </row>
    <row r="10" spans="2:4">
      <c r="B10" s="165" t="s">
        <v>384</v>
      </c>
      <c r="C10" s="168">
        <v>185000</v>
      </c>
    </row>
    <row r="11" spans="2:4">
      <c r="B11" s="165" t="s">
        <v>387</v>
      </c>
      <c r="C11" s="168">
        <v>1296000</v>
      </c>
    </row>
    <row r="12" spans="2:4">
      <c r="B12" s="165" t="s">
        <v>388</v>
      </c>
      <c r="C12" s="168">
        <v>980000</v>
      </c>
    </row>
    <row r="13" spans="2:4">
      <c r="B13" s="165" t="s">
        <v>389</v>
      </c>
      <c r="C13" s="168">
        <v>182000</v>
      </c>
    </row>
    <row r="14" spans="2:4">
      <c r="B14" s="165" t="s">
        <v>390</v>
      </c>
      <c r="C14" s="168">
        <v>322000</v>
      </c>
    </row>
    <row r="15" spans="2:4">
      <c r="B15" s="165" t="s">
        <v>391</v>
      </c>
      <c r="C15" s="168">
        <v>210000</v>
      </c>
    </row>
    <row r="16" spans="2:4">
      <c r="B16" s="165" t="s">
        <v>392</v>
      </c>
      <c r="C16" s="168">
        <v>420000</v>
      </c>
    </row>
    <row r="17" spans="2:3">
      <c r="B17" s="165" t="s">
        <v>393</v>
      </c>
      <c r="C17" s="168">
        <v>378000</v>
      </c>
    </row>
    <row r="18" spans="2:3">
      <c r="B18" s="165" t="s">
        <v>394</v>
      </c>
      <c r="C18" s="168">
        <v>189000</v>
      </c>
    </row>
    <row r="19" spans="2:3">
      <c r="B19" s="165" t="s">
        <v>395</v>
      </c>
      <c r="C19" s="168">
        <v>378000</v>
      </c>
    </row>
    <row r="20" spans="2:3" ht="18.75">
      <c r="B20" s="166" t="s">
        <v>186</v>
      </c>
      <c r="C20" s="169">
        <f>SUM(C5:C19)</f>
        <v>26647000</v>
      </c>
    </row>
    <row r="21" spans="2:3">
      <c r="B21" s="155"/>
      <c r="C21" s="154"/>
    </row>
    <row r="22" spans="2:3">
      <c r="B22" s="155"/>
      <c r="C22" s="155"/>
    </row>
    <row r="23" spans="2:3">
      <c r="B23" s="155"/>
      <c r="C23" s="155"/>
    </row>
    <row r="24" spans="2:3">
      <c r="B24" s="155"/>
      <c r="C24" s="155"/>
    </row>
    <row r="25" spans="2:3">
      <c r="B25" s="155"/>
      <c r="C25" s="155"/>
    </row>
    <row r="26" spans="2:3">
      <c r="B26" s="155"/>
      <c r="C26" s="155"/>
    </row>
  </sheetData>
  <pageMargins left="0.7" right="0.7" top="0.75" bottom="0.75" header="0.3" footer="0.3"/>
  <pageSetup paperSize="9" scale="94" orientation="portrait" r:id="rId1"/>
  <headerFooter>
    <oddHeader>&amp;CKörmend Város Önkormányzata által nyújtott közvetett támogatások 2020. évre&amp;R
"12. melléklet .../2020. (...) önkormányzati rendelethez
adatok Ft-ban"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N43"/>
  <sheetViews>
    <sheetView zoomScaleNormal="100" workbookViewId="0">
      <selection activeCell="O19" sqref="O19"/>
    </sheetView>
  </sheetViews>
  <sheetFormatPr defaultRowHeight="15"/>
  <cols>
    <col min="1" max="1" width="46.85546875" bestFit="1" customWidth="1"/>
    <col min="2" max="13" width="13.28515625" bestFit="1" customWidth="1"/>
    <col min="14" max="14" width="14.85546875" bestFit="1" customWidth="1"/>
    <col min="15" max="15" width="10.85546875" bestFit="1" customWidth="1"/>
  </cols>
  <sheetData>
    <row r="3" spans="1:14">
      <c r="A3" s="265" t="s">
        <v>486</v>
      </c>
      <c r="B3" s="266">
        <v>645777017</v>
      </c>
      <c r="C3" s="266">
        <v>531715905</v>
      </c>
      <c r="D3" s="266">
        <v>452943905</v>
      </c>
      <c r="E3" s="266">
        <v>621255049</v>
      </c>
      <c r="F3" s="266">
        <v>485405049</v>
      </c>
      <c r="G3" s="266">
        <v>403887194</v>
      </c>
      <c r="H3" s="266">
        <v>419912194</v>
      </c>
      <c r="I3" s="266">
        <v>354922194</v>
      </c>
      <c r="J3" s="266">
        <v>236744194</v>
      </c>
      <c r="K3" s="266">
        <v>355339194</v>
      </c>
      <c r="L3" s="266">
        <v>239652390</v>
      </c>
      <c r="M3" s="266">
        <v>75393227</v>
      </c>
      <c r="N3" s="264"/>
    </row>
    <row r="4" spans="1:14">
      <c r="A4" s="267" t="s">
        <v>487</v>
      </c>
      <c r="B4" s="267" t="s">
        <v>488</v>
      </c>
      <c r="C4" s="267" t="s">
        <v>489</v>
      </c>
      <c r="D4" s="267" t="s">
        <v>490</v>
      </c>
      <c r="E4" s="267" t="s">
        <v>491</v>
      </c>
      <c r="F4" s="267" t="s">
        <v>492</v>
      </c>
      <c r="G4" s="267" t="s">
        <v>493</v>
      </c>
      <c r="H4" s="267" t="s">
        <v>494</v>
      </c>
      <c r="I4" s="267" t="s">
        <v>495</v>
      </c>
      <c r="J4" s="267" t="s">
        <v>496</v>
      </c>
      <c r="K4" s="267" t="s">
        <v>497</v>
      </c>
      <c r="L4" s="267" t="s">
        <v>498</v>
      </c>
      <c r="M4" s="267" t="s">
        <v>499</v>
      </c>
      <c r="N4" s="267" t="s">
        <v>356</v>
      </c>
    </row>
    <row r="5" spans="1:14">
      <c r="A5" s="262" t="s">
        <v>129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</row>
    <row r="6" spans="1:14">
      <c r="A6" s="262" t="s">
        <v>500</v>
      </c>
      <c r="B6" s="263">
        <v>58000000</v>
      </c>
      <c r="C6" s="263">
        <v>58000000</v>
      </c>
      <c r="D6" s="263">
        <v>58100000</v>
      </c>
      <c r="E6" s="263">
        <v>58100000</v>
      </c>
      <c r="F6" s="263">
        <v>58100000</v>
      </c>
      <c r="G6" s="263">
        <v>58700000</v>
      </c>
      <c r="H6" s="263">
        <v>58700000</v>
      </c>
      <c r="I6" s="263">
        <v>58800000</v>
      </c>
      <c r="J6" s="263">
        <v>58700000</v>
      </c>
      <c r="K6" s="263">
        <v>58900000</v>
      </c>
      <c r="L6" s="263">
        <v>58900000</v>
      </c>
      <c r="M6" s="263">
        <v>102518132</v>
      </c>
      <c r="N6" s="263">
        <v>745518132</v>
      </c>
    </row>
    <row r="7" spans="1:14">
      <c r="A7" s="262" t="s">
        <v>501</v>
      </c>
      <c r="B7" s="263">
        <v>11750000</v>
      </c>
      <c r="C7" s="263">
        <v>6300000</v>
      </c>
      <c r="D7" s="263">
        <v>257850000</v>
      </c>
      <c r="E7" s="263">
        <v>6500000</v>
      </c>
      <c r="F7" s="263">
        <v>46550000</v>
      </c>
      <c r="G7" s="263">
        <v>116250000</v>
      </c>
      <c r="H7" s="263">
        <v>1000000</v>
      </c>
      <c r="I7" s="263">
        <v>1070000</v>
      </c>
      <c r="J7" s="263">
        <v>256500000</v>
      </c>
      <c r="K7" s="263">
        <v>3850000</v>
      </c>
      <c r="L7" s="263">
        <v>8350000</v>
      </c>
      <c r="M7" s="263">
        <v>161530000</v>
      </c>
      <c r="N7" s="263">
        <v>877500000</v>
      </c>
    </row>
    <row r="8" spans="1:14">
      <c r="A8" s="262" t="s">
        <v>502</v>
      </c>
      <c r="B8" s="263">
        <v>64500000</v>
      </c>
      <c r="C8" s="263">
        <v>21000000</v>
      </c>
      <c r="D8" s="263">
        <v>21400000</v>
      </c>
      <c r="E8" s="263">
        <v>21500000</v>
      </c>
      <c r="F8" s="263">
        <v>21900000</v>
      </c>
      <c r="G8" s="263">
        <v>21900000</v>
      </c>
      <c r="H8" s="263">
        <v>61900000</v>
      </c>
      <c r="I8" s="263">
        <v>22900000</v>
      </c>
      <c r="J8" s="263">
        <v>22900000</v>
      </c>
      <c r="K8" s="263">
        <v>22900000</v>
      </c>
      <c r="L8" s="263">
        <v>22900000</v>
      </c>
      <c r="M8" s="263">
        <v>22942000</v>
      </c>
      <c r="N8" s="263">
        <v>348642000</v>
      </c>
    </row>
    <row r="9" spans="1:14">
      <c r="A9" s="262" t="s">
        <v>503</v>
      </c>
      <c r="B9" s="262">
        <v>0</v>
      </c>
      <c r="C9" s="262">
        <v>0</v>
      </c>
      <c r="D9" s="262">
        <v>0</v>
      </c>
      <c r="E9" s="262">
        <v>0</v>
      </c>
      <c r="F9" s="262"/>
      <c r="G9" s="262">
        <v>0</v>
      </c>
      <c r="H9" s="262">
        <v>0</v>
      </c>
      <c r="I9" s="263">
        <v>1500000</v>
      </c>
      <c r="J9" s="262"/>
      <c r="K9" s="262">
        <v>0</v>
      </c>
      <c r="L9" s="262">
        <v>0</v>
      </c>
      <c r="M9" s="263">
        <v>500000</v>
      </c>
      <c r="N9" s="263">
        <v>2000000</v>
      </c>
    </row>
    <row r="10" spans="1:14">
      <c r="A10" s="262" t="s">
        <v>504</v>
      </c>
      <c r="B10" s="263">
        <v>134250000</v>
      </c>
      <c r="C10" s="263">
        <v>85300000</v>
      </c>
      <c r="D10" s="263">
        <v>337350000</v>
      </c>
      <c r="E10" s="263">
        <v>86100000</v>
      </c>
      <c r="F10" s="263">
        <v>126550000</v>
      </c>
      <c r="G10" s="263">
        <v>196850000</v>
      </c>
      <c r="H10" s="263">
        <v>121600000</v>
      </c>
      <c r="I10" s="263">
        <v>84270000</v>
      </c>
      <c r="J10" s="263">
        <v>338100000</v>
      </c>
      <c r="K10" s="263">
        <v>85650000</v>
      </c>
      <c r="L10" s="263">
        <v>90150000</v>
      </c>
      <c r="M10" s="263">
        <v>287490132</v>
      </c>
      <c r="N10" s="263">
        <v>1973660132</v>
      </c>
    </row>
    <row r="11" spans="1:14">
      <c r="A11" s="262" t="s">
        <v>505</v>
      </c>
      <c r="B11" s="262">
        <v>0</v>
      </c>
      <c r="C11" s="262">
        <v>0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262">
        <v>0</v>
      </c>
      <c r="N11" s="262">
        <v>0</v>
      </c>
    </row>
    <row r="12" spans="1:14">
      <c r="A12" s="262" t="s">
        <v>506</v>
      </c>
      <c r="B12" s="262">
        <v>0</v>
      </c>
      <c r="C12" s="262">
        <v>0</v>
      </c>
      <c r="D12" s="263">
        <v>50000000</v>
      </c>
      <c r="E12" s="262">
        <v>0</v>
      </c>
      <c r="F12" s="262">
        <v>0</v>
      </c>
      <c r="G12" s="262">
        <v>0</v>
      </c>
      <c r="H12" s="262"/>
      <c r="I12" s="263">
        <v>15000000</v>
      </c>
      <c r="J12" s="262">
        <v>0</v>
      </c>
      <c r="K12" s="262">
        <v>0</v>
      </c>
      <c r="L12" s="263">
        <v>15000000</v>
      </c>
      <c r="M12" s="262">
        <v>0</v>
      </c>
      <c r="N12" s="263">
        <v>80000000</v>
      </c>
    </row>
    <row r="13" spans="1:14">
      <c r="A13" s="262" t="s">
        <v>507</v>
      </c>
      <c r="B13" s="263">
        <v>134250000</v>
      </c>
      <c r="C13" s="263">
        <v>85300000</v>
      </c>
      <c r="D13" s="263">
        <v>387350000</v>
      </c>
      <c r="E13" s="263">
        <v>86100000</v>
      </c>
      <c r="F13" s="263">
        <v>126550000</v>
      </c>
      <c r="G13" s="263">
        <v>196850000</v>
      </c>
      <c r="H13" s="263">
        <v>121600000</v>
      </c>
      <c r="I13" s="263">
        <v>99270000</v>
      </c>
      <c r="J13" s="263">
        <v>338100000</v>
      </c>
      <c r="K13" s="263">
        <v>85650000</v>
      </c>
      <c r="L13" s="263">
        <v>105150000</v>
      </c>
      <c r="M13" s="263">
        <v>287490132</v>
      </c>
      <c r="N13" s="263">
        <v>2053660132</v>
      </c>
    </row>
    <row r="14" spans="1:14">
      <c r="A14" s="262" t="s">
        <v>508</v>
      </c>
      <c r="B14" s="262">
        <v>0</v>
      </c>
      <c r="C14" s="263">
        <v>19250000</v>
      </c>
      <c r="D14" s="262">
        <v>0</v>
      </c>
      <c r="E14" s="262">
        <v>0</v>
      </c>
      <c r="F14" s="262"/>
      <c r="G14" s="262">
        <v>0</v>
      </c>
      <c r="H14" s="262">
        <v>0</v>
      </c>
      <c r="I14" s="262"/>
      <c r="J14" s="262"/>
      <c r="K14" s="262">
        <v>0</v>
      </c>
      <c r="L14" s="262">
        <v>0</v>
      </c>
      <c r="M14" s="262"/>
      <c r="N14" s="263">
        <v>19250000</v>
      </c>
    </row>
    <row r="15" spans="1:14">
      <c r="A15" s="262" t="s">
        <v>509</v>
      </c>
      <c r="B15" s="262"/>
      <c r="C15" s="262"/>
      <c r="D15" s="263">
        <v>11000000</v>
      </c>
      <c r="E15" s="262"/>
      <c r="F15" s="263">
        <v>7500000</v>
      </c>
      <c r="G15" s="263">
        <v>1200000</v>
      </c>
      <c r="H15" s="263">
        <v>15000000</v>
      </c>
      <c r="I15" s="263">
        <v>90000</v>
      </c>
      <c r="J15" s="262"/>
      <c r="K15" s="263">
        <v>20090000</v>
      </c>
      <c r="L15" s="263">
        <v>10090000</v>
      </c>
      <c r="M15" s="263">
        <v>13610000</v>
      </c>
      <c r="N15" s="263">
        <v>78580000</v>
      </c>
    </row>
    <row r="16" spans="1:14">
      <c r="A16" s="262" t="s">
        <v>510</v>
      </c>
      <c r="B16" s="262"/>
      <c r="C16" s="262"/>
      <c r="D16" s="262"/>
      <c r="E16" s="262"/>
      <c r="F16" s="263">
        <v>350000</v>
      </c>
      <c r="G16" s="262"/>
      <c r="H16" s="263">
        <v>30000</v>
      </c>
      <c r="I16" s="263">
        <v>1000000</v>
      </c>
      <c r="J16" s="263">
        <v>30000</v>
      </c>
      <c r="K16" s="262"/>
      <c r="L16" s="263">
        <v>1000000</v>
      </c>
      <c r="M16" s="263">
        <v>10000</v>
      </c>
      <c r="N16" s="263">
        <v>2420000</v>
      </c>
    </row>
    <row r="17" spans="1:14">
      <c r="A17" s="262" t="s">
        <v>511</v>
      </c>
      <c r="B17" s="262">
        <v>0</v>
      </c>
      <c r="C17" s="263">
        <v>19250000</v>
      </c>
      <c r="D17" s="263">
        <v>11000000</v>
      </c>
      <c r="E17" s="262">
        <v>0</v>
      </c>
      <c r="F17" s="263">
        <v>7850000</v>
      </c>
      <c r="G17" s="263">
        <v>1200000</v>
      </c>
      <c r="H17" s="263">
        <v>15030000</v>
      </c>
      <c r="I17" s="263">
        <v>1090000</v>
      </c>
      <c r="J17" s="263">
        <v>30000</v>
      </c>
      <c r="K17" s="263">
        <v>20090000</v>
      </c>
      <c r="L17" s="263">
        <v>11090000</v>
      </c>
      <c r="M17" s="263">
        <v>13620000</v>
      </c>
      <c r="N17" s="263">
        <v>100250000</v>
      </c>
    </row>
    <row r="18" spans="1:14">
      <c r="A18" s="262" t="s">
        <v>512</v>
      </c>
      <c r="B18" s="262">
        <v>0</v>
      </c>
      <c r="C18" s="262">
        <v>0</v>
      </c>
      <c r="D18" s="262">
        <v>0</v>
      </c>
      <c r="E18" s="262">
        <v>0</v>
      </c>
      <c r="F18" s="262">
        <v>0</v>
      </c>
      <c r="G18" s="263">
        <v>65000000</v>
      </c>
      <c r="H18" s="263">
        <v>97680000</v>
      </c>
      <c r="I18" s="263">
        <v>80000000</v>
      </c>
      <c r="J18" s="263">
        <v>80500000</v>
      </c>
      <c r="K18" s="263">
        <v>45170820</v>
      </c>
      <c r="L18" s="263">
        <v>4500000</v>
      </c>
      <c r="M18" s="263">
        <v>17920000</v>
      </c>
      <c r="N18" s="263">
        <v>390770820</v>
      </c>
    </row>
    <row r="19" spans="1:14">
      <c r="A19" s="262" t="s">
        <v>513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3">
        <v>62557230</v>
      </c>
      <c r="N19" s="263">
        <v>62557230</v>
      </c>
    </row>
    <row r="20" spans="1:14">
      <c r="A20" s="262"/>
      <c r="B20" s="262">
        <v>0</v>
      </c>
      <c r="C20" s="262"/>
      <c r="D20" s="262">
        <v>0</v>
      </c>
      <c r="E20" s="262">
        <v>0</v>
      </c>
      <c r="F20" s="262">
        <v>0</v>
      </c>
      <c r="G20" s="262">
        <v>0</v>
      </c>
      <c r="H20" s="262">
        <v>0</v>
      </c>
      <c r="I20" s="262">
        <v>0</v>
      </c>
      <c r="J20" s="262">
        <v>0</v>
      </c>
      <c r="K20" s="262">
        <v>0</v>
      </c>
      <c r="L20" s="262">
        <v>0</v>
      </c>
      <c r="M20" s="262"/>
      <c r="N20" s="262"/>
    </row>
    <row r="21" spans="1:14">
      <c r="A21" s="262" t="s">
        <v>514</v>
      </c>
      <c r="B21" s="262">
        <v>0</v>
      </c>
      <c r="C21" s="263">
        <v>19250000</v>
      </c>
      <c r="D21" s="263">
        <v>11000000</v>
      </c>
      <c r="E21" s="262">
        <v>0</v>
      </c>
      <c r="F21" s="263">
        <v>7850000</v>
      </c>
      <c r="G21" s="263">
        <v>66200000</v>
      </c>
      <c r="H21" s="263">
        <v>112710000</v>
      </c>
      <c r="I21" s="263">
        <v>81090000</v>
      </c>
      <c r="J21" s="263">
        <v>80530000</v>
      </c>
      <c r="K21" s="263">
        <v>65260820</v>
      </c>
      <c r="L21" s="263">
        <v>15590000</v>
      </c>
      <c r="M21" s="263">
        <v>94097230</v>
      </c>
      <c r="N21" s="263">
        <v>553578050</v>
      </c>
    </row>
    <row r="22" spans="1:14">
      <c r="A22" s="262" t="s">
        <v>143</v>
      </c>
      <c r="B22" s="263">
        <v>134250000</v>
      </c>
      <c r="C22" s="263">
        <v>104550000</v>
      </c>
      <c r="D22" s="263">
        <v>398350000</v>
      </c>
      <c r="E22" s="263">
        <v>86100000</v>
      </c>
      <c r="F22" s="263">
        <v>134400000</v>
      </c>
      <c r="G22" s="263">
        <v>263050000</v>
      </c>
      <c r="H22" s="263">
        <v>234310000</v>
      </c>
      <c r="I22" s="263">
        <v>180360000</v>
      </c>
      <c r="J22" s="263">
        <v>418630000</v>
      </c>
      <c r="K22" s="263">
        <v>150910820</v>
      </c>
      <c r="L22" s="263">
        <v>120740000</v>
      </c>
      <c r="M22" s="263">
        <v>381587362</v>
      </c>
      <c r="N22" s="263">
        <v>2607238182</v>
      </c>
    </row>
    <row r="23" spans="1:14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</row>
    <row r="24" spans="1:14">
      <c r="A24" s="267" t="s">
        <v>487</v>
      </c>
      <c r="B24" s="267" t="s">
        <v>488</v>
      </c>
      <c r="C24" s="267" t="s">
        <v>489</v>
      </c>
      <c r="D24" s="267" t="s">
        <v>515</v>
      </c>
      <c r="E24" s="267" t="s">
        <v>491</v>
      </c>
      <c r="F24" s="267" t="s">
        <v>492</v>
      </c>
      <c r="G24" s="267" t="s">
        <v>493</v>
      </c>
      <c r="H24" s="267" t="s">
        <v>494</v>
      </c>
      <c r="I24" s="267" t="s">
        <v>495</v>
      </c>
      <c r="J24" s="267" t="s">
        <v>496</v>
      </c>
      <c r="K24" s="267" t="s">
        <v>497</v>
      </c>
      <c r="L24" s="267" t="s">
        <v>498</v>
      </c>
      <c r="M24" s="267" t="s">
        <v>499</v>
      </c>
      <c r="N24" s="267" t="s">
        <v>356</v>
      </c>
    </row>
    <row r="25" spans="1:14">
      <c r="A25" s="262" t="s">
        <v>128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</row>
    <row r="26" spans="1:14">
      <c r="A26" s="262" t="s">
        <v>516</v>
      </c>
      <c r="B26" s="263">
        <v>32100000</v>
      </c>
      <c r="C26" s="263">
        <v>32400000</v>
      </c>
      <c r="D26" s="263">
        <v>33500000</v>
      </c>
      <c r="E26" s="263">
        <v>33500000</v>
      </c>
      <c r="F26" s="263">
        <v>34500000</v>
      </c>
      <c r="G26" s="263">
        <v>34500000</v>
      </c>
      <c r="H26" s="263">
        <v>35500000</v>
      </c>
      <c r="I26" s="263">
        <v>35500000</v>
      </c>
      <c r="J26" s="263">
        <v>35510000</v>
      </c>
      <c r="K26" s="263">
        <v>35500000</v>
      </c>
      <c r="L26" s="263">
        <v>35100000</v>
      </c>
      <c r="M26" s="263">
        <v>36256755</v>
      </c>
      <c r="N26" s="263">
        <v>413866755</v>
      </c>
    </row>
    <row r="27" spans="1:14">
      <c r="A27" s="262" t="s">
        <v>517</v>
      </c>
      <c r="B27" s="263">
        <v>6100000</v>
      </c>
      <c r="C27" s="263">
        <v>6100000</v>
      </c>
      <c r="D27" s="263">
        <v>6400000</v>
      </c>
      <c r="E27" s="263">
        <v>6450000</v>
      </c>
      <c r="F27" s="263">
        <v>6250000</v>
      </c>
      <c r="G27" s="263">
        <v>6400000</v>
      </c>
      <c r="H27" s="263">
        <v>6400000</v>
      </c>
      <c r="I27" s="263">
        <v>6400000</v>
      </c>
      <c r="J27" s="263">
        <v>6650000</v>
      </c>
      <c r="K27" s="263">
        <v>6700000</v>
      </c>
      <c r="L27" s="263">
        <v>6700000</v>
      </c>
      <c r="M27" s="263">
        <v>7597324</v>
      </c>
      <c r="N27" s="263">
        <v>78147324</v>
      </c>
    </row>
    <row r="28" spans="1:14">
      <c r="A28" s="262" t="s">
        <v>518</v>
      </c>
      <c r="B28" s="263">
        <v>55722000</v>
      </c>
      <c r="C28" s="263">
        <v>55722000</v>
      </c>
      <c r="D28" s="263">
        <v>66863856</v>
      </c>
      <c r="E28" s="263">
        <v>58900000</v>
      </c>
      <c r="F28" s="263">
        <v>58900000</v>
      </c>
      <c r="G28" s="263">
        <v>57000000</v>
      </c>
      <c r="H28" s="263">
        <v>58700000</v>
      </c>
      <c r="I28" s="263">
        <v>58900000</v>
      </c>
      <c r="J28" s="263">
        <v>63500000</v>
      </c>
      <c r="K28" s="263">
        <v>59000000</v>
      </c>
      <c r="L28" s="263">
        <v>59000000</v>
      </c>
      <c r="M28" s="263">
        <v>86069980</v>
      </c>
      <c r="N28" s="263">
        <v>738277836</v>
      </c>
    </row>
    <row r="29" spans="1:14">
      <c r="A29" s="262" t="s">
        <v>519</v>
      </c>
      <c r="B29" s="263">
        <v>1200000</v>
      </c>
      <c r="C29" s="263">
        <v>1200000</v>
      </c>
      <c r="D29" s="263">
        <v>1200000</v>
      </c>
      <c r="E29" s="263">
        <v>1200000</v>
      </c>
      <c r="F29" s="263">
        <v>1000000</v>
      </c>
      <c r="G29" s="263">
        <v>1000000</v>
      </c>
      <c r="H29" s="263">
        <v>1000000</v>
      </c>
      <c r="I29" s="263">
        <v>1500000</v>
      </c>
      <c r="J29" s="263">
        <v>1000000</v>
      </c>
      <c r="K29" s="263">
        <v>1200000</v>
      </c>
      <c r="L29" s="263">
        <v>1200000</v>
      </c>
      <c r="M29" s="263">
        <v>1300000</v>
      </c>
      <c r="N29" s="263">
        <v>14000000</v>
      </c>
    </row>
    <row r="30" spans="1:14">
      <c r="A30" s="262" t="s">
        <v>520</v>
      </c>
      <c r="B30" s="262">
        <v>0</v>
      </c>
      <c r="C30" s="262">
        <v>0</v>
      </c>
      <c r="D30" s="262">
        <v>0</v>
      </c>
      <c r="E30" s="262"/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0</v>
      </c>
      <c r="M30" s="262">
        <v>0</v>
      </c>
      <c r="N30" s="262">
        <v>0</v>
      </c>
    </row>
    <row r="31" spans="1:14">
      <c r="A31" s="262" t="s">
        <v>521</v>
      </c>
      <c r="B31" s="263">
        <v>52500000</v>
      </c>
      <c r="C31" s="263">
        <v>52400000</v>
      </c>
      <c r="D31" s="263">
        <v>65200000</v>
      </c>
      <c r="E31" s="263">
        <v>53500000</v>
      </c>
      <c r="F31" s="263">
        <v>55500000</v>
      </c>
      <c r="G31" s="263">
        <v>55000000</v>
      </c>
      <c r="H31" s="263">
        <v>56000000</v>
      </c>
      <c r="I31" s="263">
        <v>59000000</v>
      </c>
      <c r="J31" s="263">
        <v>65000000</v>
      </c>
      <c r="K31" s="263">
        <v>61500000</v>
      </c>
      <c r="L31" s="263">
        <v>60000000</v>
      </c>
      <c r="M31" s="263">
        <v>77650050</v>
      </c>
      <c r="N31" s="263">
        <v>713250050</v>
      </c>
    </row>
    <row r="32" spans="1:14">
      <c r="A32" s="262" t="s">
        <v>522</v>
      </c>
      <c r="B32" s="263">
        <v>2500000</v>
      </c>
      <c r="C32" s="263">
        <v>500000</v>
      </c>
      <c r="D32" s="263">
        <v>5500000</v>
      </c>
      <c r="E32" s="263">
        <v>1400000</v>
      </c>
      <c r="F32" s="263">
        <v>6892855</v>
      </c>
      <c r="G32" s="263">
        <v>10250000</v>
      </c>
      <c r="H32" s="263">
        <v>500000</v>
      </c>
      <c r="I32" s="263">
        <v>500000</v>
      </c>
      <c r="J32" s="263">
        <v>5500000</v>
      </c>
      <c r="K32" s="263">
        <v>3000000</v>
      </c>
      <c r="L32" s="263">
        <v>8000000</v>
      </c>
      <c r="M32" s="263">
        <v>6607145</v>
      </c>
      <c r="N32" s="263">
        <v>51150000</v>
      </c>
    </row>
    <row r="33" spans="1:14">
      <c r="A33" s="262" t="s">
        <v>523</v>
      </c>
      <c r="B33" s="262">
        <v>0</v>
      </c>
      <c r="C33" s="262">
        <v>0</v>
      </c>
      <c r="D33" s="263">
        <v>1375000</v>
      </c>
      <c r="E33" s="263">
        <v>2000000</v>
      </c>
      <c r="F33" s="263">
        <v>2875000</v>
      </c>
      <c r="G33" s="263">
        <v>1625000</v>
      </c>
      <c r="H33" s="263">
        <v>1000000</v>
      </c>
      <c r="I33" s="263">
        <v>1738000</v>
      </c>
      <c r="J33" s="263">
        <v>1625000</v>
      </c>
      <c r="K33" s="263">
        <v>2875000</v>
      </c>
      <c r="L33" s="263">
        <v>1000000</v>
      </c>
      <c r="M33" s="263">
        <v>3925000</v>
      </c>
      <c r="N33" s="263">
        <v>20038000</v>
      </c>
    </row>
    <row r="34" spans="1:14">
      <c r="A34" s="262" t="s">
        <v>218</v>
      </c>
      <c r="B34" s="263">
        <v>150122000</v>
      </c>
      <c r="C34" s="263">
        <v>148322000</v>
      </c>
      <c r="D34" s="263">
        <v>180038856</v>
      </c>
      <c r="E34" s="263">
        <v>156950000</v>
      </c>
      <c r="F34" s="263">
        <v>165917855</v>
      </c>
      <c r="G34" s="263">
        <v>165775000</v>
      </c>
      <c r="H34" s="263">
        <v>159100000</v>
      </c>
      <c r="I34" s="263">
        <v>163538000</v>
      </c>
      <c r="J34" s="263">
        <v>178785000</v>
      </c>
      <c r="K34" s="263">
        <v>169775000</v>
      </c>
      <c r="L34" s="263">
        <v>171000000</v>
      </c>
      <c r="M34" s="263">
        <v>219406254</v>
      </c>
      <c r="N34" s="263">
        <v>2028729965</v>
      </c>
    </row>
    <row r="35" spans="1:14">
      <c r="A35" s="262" t="s">
        <v>524</v>
      </c>
      <c r="B35" s="262"/>
      <c r="C35" s="262">
        <v>0</v>
      </c>
      <c r="D35" s="262">
        <v>0</v>
      </c>
      <c r="E35" s="262"/>
      <c r="F35" s="262"/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3">
        <v>80000000</v>
      </c>
      <c r="N35" s="263">
        <v>80000000</v>
      </c>
    </row>
    <row r="36" spans="1:14">
      <c r="A36" s="262" t="s">
        <v>525</v>
      </c>
      <c r="B36" s="263">
        <v>26189112</v>
      </c>
      <c r="C36" s="262">
        <v>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/>
      <c r="K36" s="262"/>
      <c r="L36" s="262">
        <v>0</v>
      </c>
      <c r="M36" s="262"/>
      <c r="N36" s="263">
        <v>26189112</v>
      </c>
    </row>
    <row r="37" spans="1:14">
      <c r="A37" s="262" t="s">
        <v>526</v>
      </c>
      <c r="B37" s="263">
        <v>176311112</v>
      </c>
      <c r="C37" s="263">
        <v>148322000</v>
      </c>
      <c r="D37" s="263">
        <v>180038856</v>
      </c>
      <c r="E37" s="263">
        <v>156950000</v>
      </c>
      <c r="F37" s="263">
        <v>165917855</v>
      </c>
      <c r="G37" s="263">
        <v>165775000</v>
      </c>
      <c r="H37" s="263">
        <v>159100000</v>
      </c>
      <c r="I37" s="263">
        <v>163538000</v>
      </c>
      <c r="J37" s="263">
        <v>178785000</v>
      </c>
      <c r="K37" s="263">
        <v>169775000</v>
      </c>
      <c r="L37" s="263">
        <v>171000000</v>
      </c>
      <c r="M37" s="263">
        <v>299406254</v>
      </c>
      <c r="N37" s="263">
        <v>2134919077</v>
      </c>
    </row>
    <row r="38" spans="1:14">
      <c r="A38" s="262" t="s">
        <v>527</v>
      </c>
      <c r="B38" s="262"/>
      <c r="C38" s="262"/>
      <c r="D38" s="263">
        <v>45000000</v>
      </c>
      <c r="E38" s="263">
        <v>20000000</v>
      </c>
      <c r="F38" s="263">
        <v>50000000</v>
      </c>
      <c r="G38" s="263">
        <v>75000000</v>
      </c>
      <c r="H38" s="263">
        <v>105000000</v>
      </c>
      <c r="I38" s="263">
        <v>135000000</v>
      </c>
      <c r="J38" s="263">
        <v>120000000</v>
      </c>
      <c r="K38" s="263">
        <v>96000000</v>
      </c>
      <c r="L38" s="263">
        <v>113999163</v>
      </c>
      <c r="M38" s="263">
        <v>126341004</v>
      </c>
      <c r="N38" s="263">
        <v>886340167</v>
      </c>
    </row>
    <row r="39" spans="1:14">
      <c r="A39" s="262" t="s">
        <v>528</v>
      </c>
      <c r="B39" s="262"/>
      <c r="C39" s="262"/>
      <c r="D39" s="263">
        <v>5000000</v>
      </c>
      <c r="E39" s="263">
        <v>45000000</v>
      </c>
      <c r="F39" s="262"/>
      <c r="G39" s="263">
        <v>6250000</v>
      </c>
      <c r="H39" s="263">
        <v>200000</v>
      </c>
      <c r="I39" s="262">
        <v>0</v>
      </c>
      <c r="J39" s="263">
        <v>1250000</v>
      </c>
      <c r="K39" s="263">
        <v>822624</v>
      </c>
      <c r="L39" s="262">
        <v>0</v>
      </c>
      <c r="M39" s="262"/>
      <c r="N39" s="263">
        <v>58522624</v>
      </c>
    </row>
    <row r="40" spans="1:14">
      <c r="A40" s="262" t="s">
        <v>529</v>
      </c>
      <c r="B40" s="263">
        <v>72000000</v>
      </c>
      <c r="C40" s="263">
        <v>35000000</v>
      </c>
      <c r="D40" s="262">
        <v>0</v>
      </c>
      <c r="E40" s="262"/>
      <c r="F40" s="262"/>
      <c r="G40" s="262">
        <v>0</v>
      </c>
      <c r="H40" s="263">
        <v>35000000</v>
      </c>
      <c r="I40" s="262">
        <v>0</v>
      </c>
      <c r="J40" s="262">
        <v>0</v>
      </c>
      <c r="K40" s="262">
        <v>0</v>
      </c>
      <c r="L40" s="262">
        <v>0</v>
      </c>
      <c r="M40" s="263">
        <v>11129770</v>
      </c>
      <c r="N40" s="263">
        <v>153129770</v>
      </c>
    </row>
    <row r="41" spans="1:14">
      <c r="A41" s="262" t="s">
        <v>530</v>
      </c>
      <c r="B41" s="263">
        <v>72000000</v>
      </c>
      <c r="C41" s="263">
        <v>35000000</v>
      </c>
      <c r="D41" s="263">
        <v>50000000</v>
      </c>
      <c r="E41" s="263">
        <v>65000000</v>
      </c>
      <c r="F41" s="263">
        <v>50000000</v>
      </c>
      <c r="G41" s="263">
        <v>81250000</v>
      </c>
      <c r="H41" s="263">
        <v>140200000</v>
      </c>
      <c r="I41" s="263">
        <v>135000000</v>
      </c>
      <c r="J41" s="263">
        <v>121250000</v>
      </c>
      <c r="K41" s="263">
        <v>96822624</v>
      </c>
      <c r="L41" s="263">
        <v>113999163</v>
      </c>
      <c r="M41" s="263">
        <v>137470774</v>
      </c>
      <c r="N41" s="263">
        <v>1097992561</v>
      </c>
    </row>
    <row r="42" spans="1:14">
      <c r="A42" s="262" t="s">
        <v>531</v>
      </c>
      <c r="B42" s="263">
        <v>248311112</v>
      </c>
      <c r="C42" s="263">
        <v>183322000</v>
      </c>
      <c r="D42" s="263">
        <v>230038856</v>
      </c>
      <c r="E42" s="263">
        <v>221950000</v>
      </c>
      <c r="F42" s="263">
        <v>215917855</v>
      </c>
      <c r="G42" s="263">
        <v>247025000</v>
      </c>
      <c r="H42" s="263">
        <v>299300000</v>
      </c>
      <c r="I42" s="263">
        <v>298538000</v>
      </c>
      <c r="J42" s="263">
        <v>300035000</v>
      </c>
      <c r="K42" s="263">
        <v>266597624</v>
      </c>
      <c r="L42" s="263">
        <v>284999163</v>
      </c>
      <c r="M42" s="263">
        <v>436877028</v>
      </c>
      <c r="N42" s="263">
        <v>3232911638</v>
      </c>
    </row>
    <row r="43" spans="1:14">
      <c r="A43" s="262" t="s">
        <v>532</v>
      </c>
      <c r="B43" s="263">
        <v>531715905</v>
      </c>
      <c r="C43" s="263">
        <v>452943905</v>
      </c>
      <c r="D43" s="263">
        <v>621255049</v>
      </c>
      <c r="E43" s="263">
        <v>485405049</v>
      </c>
      <c r="F43" s="263">
        <v>403887194</v>
      </c>
      <c r="G43" s="263">
        <v>419912194</v>
      </c>
      <c r="H43" s="263">
        <v>354922194</v>
      </c>
      <c r="I43" s="263">
        <v>236744194</v>
      </c>
      <c r="J43" s="263">
        <v>355339194</v>
      </c>
      <c r="K43" s="263">
        <v>239652390</v>
      </c>
      <c r="L43" s="263">
        <v>75393227</v>
      </c>
      <c r="M43" s="263">
        <v>20103561</v>
      </c>
      <c r="N43" s="262">
        <v>0</v>
      </c>
    </row>
  </sheetData>
  <pageMargins left="0.7" right="0.7" top="0.75" bottom="0.75" header="0.3" footer="0.3"/>
  <pageSetup paperSize="9" scale="59" orientation="landscape" r:id="rId1"/>
  <headerFooter>
    <oddHeader>&amp;CKörmend Város Önkormányzatának és intézményeinek 2020. évi likviditási terve&amp;R
"13. melléklet .../2020. (...) önkormányzati rendelethez
adatok Ft-ban"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8</vt:i4>
      </vt:variant>
    </vt:vector>
  </HeadingPairs>
  <TitlesOfParts>
    <vt:vector size="19" baseType="lpstr">
      <vt:lpstr>K.1</vt:lpstr>
      <vt:lpstr>2.Bevételek</vt:lpstr>
      <vt:lpstr>3.Kiadások</vt:lpstr>
      <vt:lpstr>4. sz. bevételek</vt:lpstr>
      <vt:lpstr>5.sz. kiadások kiemelt ei. </vt:lpstr>
      <vt:lpstr>6. sz. melléklet</vt:lpstr>
      <vt:lpstr>7. sz. melléklet,11.sz finansz</vt:lpstr>
      <vt:lpstr>8. sz. melléklet</vt:lpstr>
      <vt:lpstr>9. közh bev 10. szoc ell</vt:lpstr>
      <vt:lpstr>12.sz. Közvetett</vt:lpstr>
      <vt:lpstr>Munka3</vt:lpstr>
      <vt:lpstr>'2.Bevételek'!Nyomtatási_terület</vt:lpstr>
      <vt:lpstr>'3.Kiadások'!Nyomtatási_terület</vt:lpstr>
      <vt:lpstr>'4. sz. bevételek'!Nyomtatási_terület</vt:lpstr>
      <vt:lpstr>'5.sz. kiadások kiemelt ei. '!Nyomtatási_terület</vt:lpstr>
      <vt:lpstr>'6. sz. melléklet'!Nyomtatási_terület</vt:lpstr>
      <vt:lpstr>'7. sz. melléklet,11.sz finansz'!Nyomtatási_terület</vt:lpstr>
      <vt:lpstr>'8. sz. melléklet'!Nyomtatási_terület</vt:lpstr>
      <vt:lpstr>K.1!Nyomtatási_terület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LaszloZ</dc:creator>
  <cp:lastModifiedBy>KosiE</cp:lastModifiedBy>
  <cp:lastPrinted>2020-01-31T09:11:39Z</cp:lastPrinted>
  <dcterms:created xsi:type="dcterms:W3CDTF">2016-01-28T13:02:44Z</dcterms:created>
  <dcterms:modified xsi:type="dcterms:W3CDTF">2020-02-04T14:38:37Z</dcterms:modified>
</cp:coreProperties>
</file>