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245" windowHeight="7530"/>
  </bookViews>
  <sheets>
    <sheet name="V036 S015 Körmend" sheetId="2" r:id="rId1"/>
    <sheet name="Munka1" sheetId="1" r:id="rId2"/>
  </sheets>
  <definedNames>
    <definedName name="_xlnm._FilterDatabase" localSheetId="0" hidden="1">'V036 S015 Körmend'!$B$6:$G$16</definedName>
    <definedName name="_xlnm.Print_Titles" localSheetId="0">'V036 S015 Körmend'!$6:$7</definedName>
    <definedName name="_xlnm.Print_Area" localSheetId="0">'V036 S015 Körmend'!$A$2:$R$22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/>
  <c r="J16" s="1"/>
  <c r="G15"/>
  <c r="G16" s="1"/>
  <c r="Q14"/>
  <c r="G14"/>
  <c r="L13"/>
  <c r="L15" s="1"/>
  <c r="L16" s="1"/>
  <c r="Q12"/>
  <c r="P11"/>
  <c r="Q11" s="1"/>
  <c r="Q20" s="1"/>
  <c r="G10"/>
  <c r="Q9" s="1"/>
  <c r="P8"/>
  <c r="Q8" s="1"/>
  <c r="P15" l="1"/>
  <c r="P10"/>
  <c r="Q13"/>
  <c r="Q19" s="1"/>
  <c r="P16" l="1"/>
  <c r="L19" s="1"/>
</calcChain>
</file>

<file path=xl/sharedStrings.xml><?xml version="1.0" encoding="utf-8"?>
<sst xmlns="http://schemas.openxmlformats.org/spreadsheetml/2006/main" count="72" uniqueCount="44">
  <si>
    <t>RENDSZER</t>
  </si>
  <si>
    <t>TELEPÜLÉS</t>
  </si>
  <si>
    <t>VIZIKÖZMŰ ESZKÖZ TULAJDONOS</t>
  </si>
  <si>
    <t>SZIVATTYÚ</t>
  </si>
  <si>
    <t>TÍPUS</t>
  </si>
  <si>
    <t>KALKULÁLT KÖLTSÉG</t>
  </si>
  <si>
    <t>KOMPRESSZOR</t>
  </si>
  <si>
    <t>KOMPRESSZOR AJÁNLATI ÁR</t>
  </si>
  <si>
    <t>CENTRIFUGA, CSIGA</t>
  </si>
  <si>
    <t>FÚVÓ</t>
  </si>
  <si>
    <t>FÚVÓK ÁRA  /AERZEN-KEASER/</t>
  </si>
  <si>
    <t>NAPELEM</t>
  </si>
  <si>
    <t>Energetikai pályázat 2019.</t>
  </si>
  <si>
    <t>ESZKÖZIGÉNYEK</t>
  </si>
  <si>
    <t>IGÉNYELT ESZKÖZ</t>
  </si>
  <si>
    <t>Vkr azonosító</t>
  </si>
  <si>
    <t>SZIVATTYÚ (JELENLEGI CSERÉRE JAVASOLT SZIVATTYÚ ADATAI)</t>
  </si>
  <si>
    <t>ÚJ JAVASOLT TÍPUS</t>
  </si>
  <si>
    <t>CENTRIFUGA, PRÉS</t>
  </si>
  <si>
    <t xml:space="preserve">FÚVÓK ÁRA </t>
  </si>
  <si>
    <t>Teljesítmény (kWh)</t>
  </si>
  <si>
    <t>Szorzó 350 eFt/kWh</t>
  </si>
  <si>
    <t>Kalkulált költség (Ft)</t>
  </si>
  <si>
    <t>Szükséges önerő (50%)</t>
  </si>
  <si>
    <t>V035</t>
  </si>
  <si>
    <t>Körmend vízellátó rendszer</t>
  </si>
  <si>
    <t>Körmend</t>
  </si>
  <si>
    <t>Körmend Hunyadi úti telephely (V.-XIII. kút): 15 kWh</t>
  </si>
  <si>
    <t>VASIVÍZ ZRt.</t>
  </si>
  <si>
    <t>V036</t>
  </si>
  <si>
    <t>Körmend XII. Kút  (EMU K63-06)</t>
  </si>
  <si>
    <t>SP11-11 Rp2 4"1X220-230/50 2.2kW</t>
  </si>
  <si>
    <t>Önkormányzat</t>
  </si>
  <si>
    <t>V036 Körmend összesen:</t>
  </si>
  <si>
    <t>S015</t>
  </si>
  <si>
    <t>Körmend szennyvíz rendszer</t>
  </si>
  <si>
    <t>Körmend szenyvíztisztító: 30 kWh</t>
  </si>
  <si>
    <t>2 darab AERZEN GM30L (37 kW, Q= 2220 m3/h, P= 450 mbar)</t>
  </si>
  <si>
    <r>
      <t xml:space="preserve">Körmend I. </t>
    </r>
    <r>
      <rPr>
        <sz val="14"/>
        <color theme="1"/>
        <rFont val="Calibri"/>
        <family val="2"/>
        <charset val="238"/>
        <scheme val="minor"/>
      </rPr>
      <t>Flygt 3153.185 (járókerék 431)+ Flygt 3152.181 (járókerék 430), Flygt 3153.181 (járókerék 430) Teljesítmény: 13,5 kW ; Gépészeti átmérő 150 mm ; Nyomóvezeték átmérő 300 mm ; Nyomóvezeték hossz 652 m; H=12,3 m; Q=7,8 l/s</t>
    </r>
  </si>
  <si>
    <t>S015 Körmend összesen:</t>
  </si>
  <si>
    <t>V036 S015 Körmend összesen:</t>
  </si>
  <si>
    <t xml:space="preserve"> Eszközök, berendezések mindösszesen:</t>
  </si>
  <si>
    <t>Szükséges Önerő(Használati díj) Önkormányzat:</t>
  </si>
  <si>
    <t>Szükséges Önerő VASIVÍZ ZRt. :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</si>
</sst>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rgb="FF333333"/>
      <name val="Calibri"/>
      <family val="2"/>
      <charset val="238"/>
      <scheme val="minor"/>
    </font>
    <font>
      <u/>
      <sz val="14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u/>
      <sz val="14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0" fillId="0" borderId="0" xfId="0" applyNumberFormat="1"/>
    <xf numFmtId="0" fontId="4" fillId="0" borderId="0" xfId="0" applyFont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3" fontId="2" fillId="0" borderId="12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3" fontId="2" fillId="0" borderId="11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left" vertical="top" wrapText="1"/>
    </xf>
    <xf numFmtId="0" fontId="2" fillId="0" borderId="11" xfId="0" applyFont="1" applyBorder="1"/>
    <xf numFmtId="3" fontId="2" fillId="0" borderId="14" xfId="0" applyNumberFormat="1" applyFont="1" applyBorder="1"/>
    <xf numFmtId="3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 wrapText="1"/>
    </xf>
    <xf numFmtId="3" fontId="2" fillId="0" borderId="16" xfId="0" applyNumberFormat="1" applyFont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right" wrapText="1"/>
    </xf>
    <xf numFmtId="3" fontId="2" fillId="0" borderId="16" xfId="0" applyNumberFormat="1" applyFont="1" applyBorder="1" applyAlignment="1">
      <alignment horizontal="left" vertical="top" wrapText="1"/>
    </xf>
    <xf numFmtId="0" fontId="2" fillId="0" borderId="16" xfId="0" applyFont="1" applyBorder="1"/>
    <xf numFmtId="3" fontId="8" fillId="0" borderId="16" xfId="0" applyNumberFormat="1" applyFont="1" applyBorder="1" applyAlignment="1">
      <alignment horizontal="right"/>
    </xf>
    <xf numFmtId="0" fontId="2" fillId="0" borderId="9" xfId="0" applyFont="1" applyBorder="1" applyAlignment="1">
      <alignment vertical="center" wrapText="1"/>
    </xf>
    <xf numFmtId="3" fontId="2" fillId="0" borderId="8" xfId="0" applyNumberFormat="1" applyFont="1" applyBorder="1" applyAlignment="1">
      <alignment horizontal="left" vertical="top" wrapText="1"/>
    </xf>
    <xf numFmtId="49" fontId="9" fillId="0" borderId="8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horizontal="left" vertical="top" wrapText="1"/>
    </xf>
    <xf numFmtId="49" fontId="9" fillId="0" borderId="12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left" vertical="top" wrapText="1"/>
    </xf>
    <xf numFmtId="3" fontId="2" fillId="0" borderId="12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wrapText="1"/>
    </xf>
    <xf numFmtId="3" fontId="11" fillId="0" borderId="9" xfId="0" applyNumberFormat="1" applyFont="1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3" fontId="2" fillId="0" borderId="9" xfId="0" applyNumberFormat="1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/>
    <xf numFmtId="3" fontId="7" fillId="0" borderId="10" xfId="0" applyNumberFormat="1" applyFont="1" applyBorder="1"/>
    <xf numFmtId="3" fontId="2" fillId="0" borderId="15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right" wrapText="1"/>
    </xf>
    <xf numFmtId="49" fontId="12" fillId="0" borderId="16" xfId="0" applyNumberFormat="1" applyFont="1" applyBorder="1" applyAlignment="1">
      <alignment horizontal="right" wrapText="1"/>
    </xf>
    <xf numFmtId="0" fontId="13" fillId="0" borderId="16" xfId="0" applyFont="1" applyBorder="1" applyAlignment="1">
      <alignment horizontal="right" wrapText="1"/>
    </xf>
    <xf numFmtId="3" fontId="14" fillId="0" borderId="16" xfId="0" applyNumberFormat="1" applyFont="1" applyBorder="1" applyAlignment="1">
      <alignment horizontal="right" wrapText="1"/>
    </xf>
    <xf numFmtId="3" fontId="5" fillId="0" borderId="16" xfId="0" applyNumberFormat="1" applyFont="1" applyBorder="1" applyAlignment="1">
      <alignment horizontal="right" wrapText="1"/>
    </xf>
    <xf numFmtId="0" fontId="8" fillId="0" borderId="16" xfId="0" applyFont="1" applyBorder="1" applyAlignment="1">
      <alignment horizontal="right" wrapText="1"/>
    </xf>
    <xf numFmtId="0" fontId="8" fillId="0" borderId="16" xfId="0" applyFont="1" applyBorder="1" applyAlignment="1">
      <alignment horizontal="right"/>
    </xf>
    <xf numFmtId="0" fontId="0" fillId="0" borderId="16" xfId="0" applyBorder="1"/>
    <xf numFmtId="0" fontId="5" fillId="0" borderId="16" xfId="0" applyFont="1" applyBorder="1"/>
    <xf numFmtId="3" fontId="5" fillId="0" borderId="16" xfId="0" applyNumberFormat="1" applyFont="1" applyBorder="1" applyAlignment="1"/>
    <xf numFmtId="0" fontId="5" fillId="0" borderId="16" xfId="0" applyFont="1" applyBorder="1" applyAlignment="1">
      <alignment horizontal="right"/>
    </xf>
    <xf numFmtId="3" fontId="5" fillId="0" borderId="16" xfId="0" applyNumberFormat="1" applyFont="1" applyBorder="1"/>
    <xf numFmtId="3" fontId="5" fillId="0" borderId="16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2" fillId="0" borderId="0" xfId="0" applyFont="1" applyBorder="1"/>
    <xf numFmtId="3" fontId="2" fillId="0" borderId="0" xfId="0" applyNumberFormat="1" applyFont="1" applyBorder="1" applyAlignment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/>
    <xf numFmtId="0" fontId="2" fillId="0" borderId="0" xfId="0" applyFont="1" applyAlignment="1">
      <alignment horizontal="right"/>
    </xf>
    <xf numFmtId="3" fontId="2" fillId="0" borderId="0" xfId="0" applyNumberFormat="1" applyFont="1"/>
    <xf numFmtId="3" fontId="5" fillId="0" borderId="18" xfId="0" applyNumberFormat="1" applyFont="1" applyBorder="1" applyAlignment="1">
      <alignment wrapText="1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wrapText="1"/>
    </xf>
    <xf numFmtId="3" fontId="5" fillId="0" borderId="21" xfId="0" applyNumberFormat="1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41"/>
  <sheetViews>
    <sheetView tabSelected="1" topLeftCell="E1" zoomScale="50" zoomScaleNormal="50" workbookViewId="0">
      <pane ySplit="1" topLeftCell="A2" activePane="bottomLeft" state="frozen"/>
      <selection pane="bottomLeft" activeCell="L20" sqref="L20"/>
    </sheetView>
  </sheetViews>
  <sheetFormatPr defaultRowHeight="18.75"/>
  <cols>
    <col min="1" max="1" width="13.28515625" style="1" customWidth="1"/>
    <col min="2" max="2" width="32" customWidth="1"/>
    <col min="3" max="3" width="30.7109375" customWidth="1"/>
    <col min="4" max="4" width="48.140625" customWidth="1"/>
    <col min="5" max="5" width="51" customWidth="1"/>
    <col min="6" max="6" width="64.42578125" bestFit="1" customWidth="1"/>
    <col min="7" max="7" width="35.7109375" style="7" customWidth="1"/>
    <col min="8" max="8" width="35.7109375" hidden="1" customWidth="1"/>
    <col min="9" max="9" width="35.7109375" style="8" hidden="1" customWidth="1"/>
    <col min="10" max="10" width="35.7109375" customWidth="1"/>
    <col min="11" max="11" width="50.42578125" customWidth="1"/>
    <col min="12" max="12" width="35.7109375" customWidth="1"/>
    <col min="13" max="13" width="45.85546875" customWidth="1"/>
    <col min="14" max="14" width="40.5703125" hidden="1" customWidth="1"/>
    <col min="15" max="15" width="56.28515625" hidden="1" customWidth="1"/>
    <col min="16" max="16" width="25" bestFit="1" customWidth="1"/>
    <col min="17" max="17" width="19.85546875" customWidth="1"/>
    <col min="18" max="18" width="18" bestFit="1" customWidth="1"/>
  </cols>
  <sheetData>
    <row r="1" spans="1:244"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3" t="s">
        <v>11</v>
      </c>
    </row>
    <row r="2" spans="1:244">
      <c r="B2" s="6" t="s">
        <v>12</v>
      </c>
    </row>
    <row r="3" spans="1:244">
      <c r="B3" s="6" t="s">
        <v>13</v>
      </c>
    </row>
    <row r="4" spans="1:244" ht="19.5" thickBot="1"/>
    <row r="5" spans="1:244" ht="19.5" thickBot="1">
      <c r="D5" s="9"/>
      <c r="E5" s="91" t="s">
        <v>14</v>
      </c>
      <c r="F5" s="92"/>
      <c r="G5" s="92"/>
      <c r="H5" s="92"/>
      <c r="I5" s="92"/>
      <c r="J5" s="92"/>
      <c r="K5" s="92"/>
      <c r="L5" s="93"/>
      <c r="M5" s="9"/>
      <c r="P5" s="9"/>
    </row>
    <row r="6" spans="1:244" s="10" customFormat="1" ht="15" customHeight="1">
      <c r="A6" s="94" t="s">
        <v>15</v>
      </c>
      <c r="B6" s="94" t="s">
        <v>0</v>
      </c>
      <c r="C6" s="94" t="s">
        <v>1</v>
      </c>
      <c r="D6" s="97" t="s">
        <v>2</v>
      </c>
      <c r="E6" s="98" t="s">
        <v>16</v>
      </c>
      <c r="F6" s="81" t="s">
        <v>17</v>
      </c>
      <c r="G6" s="81" t="s">
        <v>5</v>
      </c>
      <c r="H6" s="81" t="s">
        <v>6</v>
      </c>
      <c r="I6" s="81" t="s">
        <v>7</v>
      </c>
      <c r="J6" s="81" t="s">
        <v>18</v>
      </c>
      <c r="K6" s="81" t="s">
        <v>9</v>
      </c>
      <c r="L6" s="81" t="s">
        <v>19</v>
      </c>
      <c r="M6" s="81" t="s">
        <v>11</v>
      </c>
      <c r="N6" s="89" t="s">
        <v>20</v>
      </c>
      <c r="O6" s="89" t="s">
        <v>21</v>
      </c>
      <c r="P6" s="81" t="s">
        <v>22</v>
      </c>
      <c r="Q6" s="81" t="s">
        <v>23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</row>
    <row r="7" spans="1:244" s="10" customFormat="1" ht="33" customHeight="1">
      <c r="A7" s="95"/>
      <c r="B7" s="96"/>
      <c r="C7" s="96"/>
      <c r="D7" s="96"/>
      <c r="E7" s="99"/>
      <c r="F7" s="82"/>
      <c r="G7" s="82"/>
      <c r="H7" s="82"/>
      <c r="I7" s="82"/>
      <c r="J7" s="82"/>
      <c r="K7" s="82"/>
      <c r="L7" s="82"/>
      <c r="M7" s="82"/>
      <c r="N7" s="90"/>
      <c r="O7" s="90"/>
      <c r="P7" s="82"/>
      <c r="Q7" s="82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 s="11"/>
      <c r="CN7" s="11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</row>
    <row r="8" spans="1:244" s="10" customFormat="1" ht="37.5">
      <c r="A8" s="13" t="s">
        <v>24</v>
      </c>
      <c r="B8" s="14" t="s">
        <v>25</v>
      </c>
      <c r="C8" s="14" t="s">
        <v>26</v>
      </c>
      <c r="D8" s="15"/>
      <c r="E8" s="16"/>
      <c r="F8" s="15"/>
      <c r="G8" s="15"/>
      <c r="H8" s="15"/>
      <c r="I8" s="15"/>
      <c r="J8" s="15"/>
      <c r="K8" s="15"/>
      <c r="L8" s="15"/>
      <c r="M8" s="17" t="s">
        <v>27</v>
      </c>
      <c r="N8" s="17">
        <v>15</v>
      </c>
      <c r="O8" s="17"/>
      <c r="P8" s="18">
        <f>15*350000</f>
        <v>5250000</v>
      </c>
      <c r="Q8" s="18">
        <f>SUM(P8)/2</f>
        <v>2625000</v>
      </c>
      <c r="R8" s="1" t="s">
        <v>28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 s="11"/>
      <c r="CN8" s="11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</row>
    <row r="9" spans="1:244" ht="49.15" customHeight="1" thickBot="1">
      <c r="A9" s="13" t="s">
        <v>29</v>
      </c>
      <c r="B9" s="14" t="s">
        <v>25</v>
      </c>
      <c r="C9" s="14" t="s">
        <v>26</v>
      </c>
      <c r="D9" s="19" t="s">
        <v>26</v>
      </c>
      <c r="E9" s="20" t="s">
        <v>30</v>
      </c>
      <c r="F9" s="21" t="s">
        <v>31</v>
      </c>
      <c r="G9" s="22">
        <v>290833</v>
      </c>
      <c r="H9" s="20"/>
      <c r="I9" s="23"/>
      <c r="J9" s="20"/>
      <c r="K9" s="20"/>
      <c r="L9" s="23"/>
      <c r="M9" s="20"/>
      <c r="N9" s="24"/>
      <c r="O9" s="24"/>
      <c r="P9" s="25"/>
      <c r="Q9" s="26">
        <f>SUM(G10)/2</f>
        <v>145416.5</v>
      </c>
      <c r="R9" s="1" t="s">
        <v>32</v>
      </c>
    </row>
    <row r="10" spans="1:244" ht="36.75" customHeight="1" thickBot="1">
      <c r="A10" s="83" t="s">
        <v>33</v>
      </c>
      <c r="B10" s="84"/>
      <c r="C10" s="27"/>
      <c r="D10" s="28"/>
      <c r="E10" s="29"/>
      <c r="F10" s="30"/>
      <c r="G10" s="31">
        <f>SUM(G9)</f>
        <v>290833</v>
      </c>
      <c r="H10" s="29"/>
      <c r="I10" s="32"/>
      <c r="J10" s="29"/>
      <c r="K10" s="29"/>
      <c r="L10" s="32"/>
      <c r="M10" s="29"/>
      <c r="N10" s="33"/>
      <c r="O10" s="33"/>
      <c r="P10" s="34">
        <f>SUM(P8:P9)</f>
        <v>5250000</v>
      </c>
      <c r="Q10" s="29"/>
      <c r="R10" s="1"/>
    </row>
    <row r="11" spans="1:244" ht="37.5">
      <c r="A11" s="35" t="s">
        <v>34</v>
      </c>
      <c r="B11" s="36" t="s">
        <v>35</v>
      </c>
      <c r="C11" s="36" t="s">
        <v>26</v>
      </c>
      <c r="D11" s="37"/>
      <c r="E11" s="36"/>
      <c r="F11" s="36"/>
      <c r="G11" s="36"/>
      <c r="H11" s="36"/>
      <c r="I11" s="36"/>
      <c r="J11" s="36"/>
      <c r="K11" s="36"/>
      <c r="L11" s="36"/>
      <c r="M11" s="36" t="s">
        <v>36</v>
      </c>
      <c r="N11" s="36">
        <v>30</v>
      </c>
      <c r="O11" s="36"/>
      <c r="P11" s="38">
        <f>30*350000</f>
        <v>10500000</v>
      </c>
      <c r="Q11" s="39">
        <f>SUM(P11)/2</f>
        <v>5250000</v>
      </c>
      <c r="R11" s="1" t="s">
        <v>28</v>
      </c>
    </row>
    <row r="12" spans="1:244" ht="37.5">
      <c r="A12" s="13" t="s">
        <v>34</v>
      </c>
      <c r="B12" s="40" t="s">
        <v>35</v>
      </c>
      <c r="C12" s="40" t="s">
        <v>26</v>
      </c>
      <c r="D12" s="41" t="s">
        <v>26</v>
      </c>
      <c r="E12" s="40"/>
      <c r="F12" s="40"/>
      <c r="G12" s="40"/>
      <c r="H12" s="40"/>
      <c r="I12" s="40"/>
      <c r="J12" s="42">
        <v>35750000</v>
      </c>
      <c r="K12" s="40"/>
      <c r="L12" s="40"/>
      <c r="M12" s="40"/>
      <c r="N12" s="40"/>
      <c r="O12" s="40"/>
      <c r="P12" s="43"/>
      <c r="Q12" s="39">
        <f>SUM(J12)/2</f>
        <v>17875000</v>
      </c>
      <c r="R12" s="1" t="s">
        <v>32</v>
      </c>
    </row>
    <row r="13" spans="1:244" ht="37.5">
      <c r="A13" s="13" t="s">
        <v>34</v>
      </c>
      <c r="B13" s="40" t="s">
        <v>35</v>
      </c>
      <c r="C13" s="40" t="s">
        <v>26</v>
      </c>
      <c r="D13" s="41" t="s">
        <v>26</v>
      </c>
      <c r="E13" s="40"/>
      <c r="F13" s="40"/>
      <c r="G13" s="40"/>
      <c r="H13" s="40"/>
      <c r="I13" s="40"/>
      <c r="J13" s="40"/>
      <c r="K13" s="40" t="s">
        <v>37</v>
      </c>
      <c r="L13" s="44">
        <f>2503583*2</f>
        <v>5007166</v>
      </c>
      <c r="M13" s="40"/>
      <c r="N13" s="40"/>
      <c r="O13" s="40"/>
      <c r="P13" s="43"/>
      <c r="Q13" s="39">
        <f>SUM(L13)/2</f>
        <v>2503583</v>
      </c>
      <c r="R13" s="1" t="s">
        <v>32</v>
      </c>
    </row>
    <row r="14" spans="1:244" ht="139.5" customHeight="1" thickBot="1">
      <c r="A14" s="13" t="s">
        <v>34</v>
      </c>
      <c r="B14" s="45" t="s">
        <v>35</v>
      </c>
      <c r="C14" s="45" t="s">
        <v>26</v>
      </c>
      <c r="D14" s="46" t="s">
        <v>26</v>
      </c>
      <c r="E14" s="47" t="s">
        <v>38</v>
      </c>
      <c r="F14" s="47"/>
      <c r="G14" s="48">
        <f>1611120*2</f>
        <v>3222240</v>
      </c>
      <c r="H14" s="49"/>
      <c r="I14" s="50"/>
      <c r="J14" s="23"/>
      <c r="K14" s="23"/>
      <c r="L14" s="23"/>
      <c r="M14" s="51"/>
      <c r="N14" s="52"/>
      <c r="O14" s="52"/>
      <c r="P14" s="53"/>
      <c r="Q14" s="54">
        <f>SUM(G14)/2</f>
        <v>1611120</v>
      </c>
      <c r="R14" s="1" t="s">
        <v>32</v>
      </c>
    </row>
    <row r="15" spans="1:244" ht="31.5" customHeight="1" thickBot="1">
      <c r="A15" s="85" t="s">
        <v>39</v>
      </c>
      <c r="B15" s="86"/>
      <c r="C15" s="55"/>
      <c r="D15" s="56"/>
      <c r="E15" s="57"/>
      <c r="F15" s="57"/>
      <c r="G15" s="58">
        <f>SUM(G11:G14)</f>
        <v>3222240</v>
      </c>
      <c r="H15" s="55"/>
      <c r="I15" s="59"/>
      <c r="J15" s="59">
        <f>SUM(J11:J14)</f>
        <v>35750000</v>
      </c>
      <c r="K15" s="59"/>
      <c r="L15" s="59">
        <f>SUM(L11:L14)</f>
        <v>5007166</v>
      </c>
      <c r="M15" s="60"/>
      <c r="N15" s="61"/>
      <c r="O15" s="61"/>
      <c r="P15" s="34">
        <f>SUM(P11:P14)</f>
        <v>10500000</v>
      </c>
      <c r="Q15" s="62"/>
      <c r="R15" s="1"/>
    </row>
    <row r="16" spans="1:244" ht="19.5" thickBot="1">
      <c r="A16" s="87" t="s">
        <v>40</v>
      </c>
      <c r="B16" s="88"/>
      <c r="C16" s="63"/>
      <c r="D16" s="63"/>
      <c r="E16" s="63"/>
      <c r="F16" s="63"/>
      <c r="G16" s="64">
        <f>SUM(G15,G10)</f>
        <v>3513073</v>
      </c>
      <c r="H16" s="65"/>
      <c r="I16" s="66"/>
      <c r="J16" s="67">
        <f>SUM(J15)</f>
        <v>35750000</v>
      </c>
      <c r="K16" s="65"/>
      <c r="L16" s="66">
        <f>SUM(L15)</f>
        <v>5007166</v>
      </c>
      <c r="M16" s="63"/>
      <c r="N16" s="63"/>
      <c r="O16" s="63"/>
      <c r="P16" s="66">
        <f>SUM(P15,P10)</f>
        <v>15750000</v>
      </c>
    </row>
    <row r="17" spans="1:17">
      <c r="A17" s="68"/>
      <c r="B17" s="68"/>
      <c r="C17" s="69"/>
      <c r="D17" s="69"/>
      <c r="E17" s="69"/>
      <c r="F17" s="69"/>
      <c r="G17" s="70"/>
      <c r="H17" s="71"/>
      <c r="I17" s="72"/>
      <c r="J17" s="73"/>
      <c r="K17" s="71"/>
      <c r="L17" s="72"/>
      <c r="M17" s="69"/>
      <c r="N17" s="69"/>
      <c r="O17" s="69"/>
      <c r="P17" s="72"/>
    </row>
    <row r="18" spans="1:17" ht="19.5" thickBot="1">
      <c r="B18" s="1"/>
      <c r="C18" s="1"/>
      <c r="D18" s="1"/>
      <c r="E18" s="1"/>
      <c r="F18" s="1"/>
      <c r="G18" s="74"/>
      <c r="H18" s="75"/>
      <c r="I18" s="76"/>
      <c r="J18" s="1"/>
      <c r="K18" s="1"/>
      <c r="L18" s="1"/>
      <c r="M18" s="1"/>
      <c r="N18" s="1"/>
      <c r="O18" s="1"/>
      <c r="P18" s="1"/>
    </row>
    <row r="19" spans="1:17" ht="57" thickBot="1">
      <c r="B19" s="1"/>
      <c r="C19" s="1"/>
      <c r="D19" s="1"/>
      <c r="E19" s="1"/>
      <c r="F19" s="1"/>
      <c r="G19" s="74"/>
      <c r="H19" s="1"/>
      <c r="I19" s="76"/>
      <c r="J19" s="76"/>
      <c r="K19" s="63" t="s">
        <v>41</v>
      </c>
      <c r="L19" s="66">
        <f>SUM(G16,J16,L16,P16)</f>
        <v>60020239</v>
      </c>
      <c r="O19" s="1"/>
      <c r="P19" s="77" t="s">
        <v>42</v>
      </c>
      <c r="Q19" s="78">
        <f>SUM(Q9,Q12:Q14)</f>
        <v>22135119.5</v>
      </c>
    </row>
    <row r="20" spans="1:17" ht="38.25" thickBot="1">
      <c r="B20" s="1"/>
      <c r="C20" s="1"/>
      <c r="D20" s="1"/>
      <c r="E20" s="1"/>
      <c r="F20" s="1"/>
      <c r="G20" s="74"/>
      <c r="H20" s="1"/>
      <c r="I20" s="76"/>
      <c r="J20" s="76"/>
      <c r="K20" s="1"/>
      <c r="L20" s="1"/>
      <c r="M20" s="1"/>
      <c r="N20" s="1"/>
      <c r="O20" s="1"/>
      <c r="P20" s="79" t="s">
        <v>43</v>
      </c>
      <c r="Q20" s="80">
        <f>SUM(Q11,Q8)</f>
        <v>7875000</v>
      </c>
    </row>
    <row r="21" spans="1:17">
      <c r="B21" s="1"/>
      <c r="C21" s="1"/>
      <c r="D21" s="1"/>
      <c r="E21" s="1"/>
      <c r="F21" s="75"/>
      <c r="G21" s="74"/>
      <c r="H21" s="1"/>
      <c r="I21" s="76"/>
      <c r="J21" s="1"/>
      <c r="K21" s="1"/>
      <c r="L21" s="1"/>
      <c r="M21" s="1"/>
      <c r="N21" s="1"/>
      <c r="O21" s="1"/>
      <c r="P21" s="1"/>
    </row>
    <row r="22" spans="1:17">
      <c r="L22" s="8"/>
    </row>
    <row r="40" spans="1:10" ht="15">
      <c r="A40"/>
      <c r="G40"/>
      <c r="I40"/>
      <c r="J40" s="8"/>
    </row>
    <row r="41" spans="1:10" ht="15">
      <c r="A41"/>
      <c r="G41"/>
      <c r="I41"/>
      <c r="J41" s="8"/>
    </row>
  </sheetData>
  <autoFilter ref="B6:G16"/>
  <mergeCells count="21">
    <mergeCell ref="E5:L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Q7"/>
    <mergeCell ref="A10:B10"/>
    <mergeCell ref="A15:B15"/>
    <mergeCell ref="A16:B16"/>
    <mergeCell ref="J6:J7"/>
    <mergeCell ref="K6:K7"/>
    <mergeCell ref="L6:L7"/>
    <mergeCell ref="M6:M7"/>
    <mergeCell ref="N6:N7"/>
    <mergeCell ref="O6:O7"/>
  </mergeCells>
  <printOptions horizontalCentered="1"/>
  <pageMargins left="0" right="0" top="0.39370078740157483" bottom="0.59055118110236227" header="0.39370078740157483" footer="0.39370078740157483"/>
  <pageSetup paperSize="8" scale="41" fitToHeight="0" orientation="landscape" horizontalDpi="300" verticalDpi="300" r:id="rId1"/>
  <headerFooter>
    <oddFooter>&amp;P. oldal, összesen: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V036 S015 Körmend</vt:lpstr>
      <vt:lpstr>Munka1</vt:lpstr>
      <vt:lpstr>'V036 S015 Körmend'!Nyomtatási_cím</vt:lpstr>
      <vt:lpstr>'V036 S015 Körmend'!Nyomtatási_terület</vt:lpstr>
    </vt:vector>
  </TitlesOfParts>
  <Company>VASIVÍZ ZRt.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Körtvélyes Zita</dc:creator>
  <cp:lastModifiedBy>StepicsA</cp:lastModifiedBy>
  <dcterms:created xsi:type="dcterms:W3CDTF">2019-02-12T13:51:41Z</dcterms:created>
  <dcterms:modified xsi:type="dcterms:W3CDTF">2019-02-13T07:51:25Z</dcterms:modified>
</cp:coreProperties>
</file>