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10260" firstSheet="2" activeTab="7"/>
  </bookViews>
  <sheets>
    <sheet name="K.1" sheetId="5" r:id="rId1"/>
    <sheet name="2.Bevételek" sheetId="17" r:id="rId2"/>
    <sheet name="3.Kiadások" sheetId="16" r:id="rId3"/>
    <sheet name="4. sz. bevételek jogcímenként" sheetId="21" r:id="rId4"/>
    <sheet name="5.sz. kiadások kiemelt ei. " sheetId="22" r:id="rId5"/>
    <sheet name="6.sz. melléklet" sheetId="24" r:id="rId6"/>
    <sheet name="7. sz. melléklet,9.sz finansz.m" sheetId="4" r:id="rId7"/>
    <sheet name="8. sz. melléklet" sheetId="7" r:id="rId8"/>
    <sheet name="9. közh bev 10. szoc ell" sheetId="8" r:id="rId9"/>
    <sheet name="12. közvetett támogatások" sheetId="26" r:id="rId10"/>
    <sheet name="13. előirányzat felhasználás" sheetId="27" r:id="rId11"/>
    <sheet name="Munka2" sheetId="28" r:id="rId12"/>
    <sheet name="Munka3" sheetId="29" r:id="rId13"/>
  </sheets>
  <externalReferences>
    <externalReference r:id="rId14"/>
    <externalReference r:id="rId15"/>
  </externalReferences>
  <definedNames>
    <definedName name="_xlnm.Print_Area" localSheetId="1">'2.Bevételek'!$A$1:$J$231</definedName>
    <definedName name="_xlnm.Print_Area" localSheetId="2">'3.Kiadások'!$A$1:$J$294</definedName>
    <definedName name="_xlnm.Print_Area" localSheetId="3">'4. sz. bevételek jogcímenként'!$A$1:$L$126</definedName>
    <definedName name="_xlnm.Print_Area" localSheetId="4">'5.sz. kiadások kiemelt ei. '!$A$2:$E$77</definedName>
    <definedName name="_xlnm.Print_Area" localSheetId="5">'6.sz. melléklet'!$A$1:$G$519</definedName>
    <definedName name="_xlnm.Print_Area" localSheetId="6">'7. sz. melléklet,9.sz finansz.m'!$A$1:$G$29</definedName>
    <definedName name="_xlnm.Print_Area" localSheetId="7">'8. sz. melléklet'!$A$1:$F$28</definedName>
    <definedName name="_xlnm.Print_Area" localSheetId="0">K.1!$A$1:$F$38</definedName>
  </definedNames>
  <calcPr calcId="125725"/>
</workbook>
</file>

<file path=xl/calcChain.xml><?xml version="1.0" encoding="utf-8"?>
<calcChain xmlns="http://schemas.openxmlformats.org/spreadsheetml/2006/main">
  <c r="G257" i="24"/>
  <c r="G465" s="1"/>
  <c r="F257"/>
  <c r="C5" i="5"/>
  <c r="F9" i="22"/>
  <c r="E19"/>
  <c r="C6" i="5"/>
  <c r="L65" i="21"/>
  <c r="F4" i="5"/>
  <c r="F44" i="24"/>
  <c r="E62" i="22"/>
  <c r="E31"/>
  <c r="E36" s="1"/>
  <c r="L22" i="21"/>
  <c r="L45"/>
  <c r="L59"/>
  <c r="C18" i="5"/>
  <c r="C13"/>
  <c r="E71" i="22"/>
  <c r="F55" i="24"/>
  <c r="G55"/>
  <c r="E256"/>
  <c r="F96"/>
  <c r="G464"/>
  <c r="F464"/>
  <c r="F465"/>
  <c r="D464"/>
  <c r="D465"/>
  <c r="C464"/>
  <c r="C465"/>
  <c r="C466"/>
  <c r="B464"/>
  <c r="B465"/>
  <c r="B466"/>
  <c r="E48"/>
  <c r="E49"/>
  <c r="C32" i="5"/>
  <c r="L118" i="21"/>
  <c r="L50"/>
  <c r="E48" i="22"/>
  <c r="C12" i="5"/>
  <c r="L48" i="21"/>
  <c r="G498" i="24"/>
  <c r="F498"/>
  <c r="E498"/>
  <c r="E82"/>
  <c r="G25"/>
  <c r="F25"/>
  <c r="L124" i="21"/>
  <c r="E257" i="24" l="1"/>
  <c r="E465" s="1"/>
  <c r="E464"/>
  <c r="F98"/>
  <c r="L64" i="21"/>
  <c r="E70" i="22"/>
  <c r="C14" i="5" l="1"/>
  <c r="C31"/>
  <c r="F6"/>
  <c r="F69" i="24"/>
  <c r="E43" i="22"/>
  <c r="L57" i="21"/>
  <c r="F7" i="5" l="1"/>
  <c r="G69" i="24"/>
  <c r="E45" i="22"/>
  <c r="L66" i="21"/>
  <c r="E55" i="22"/>
  <c r="E34" i="8"/>
  <c r="E30"/>
  <c r="E32"/>
  <c r="E31"/>
  <c r="L95" i="21"/>
  <c r="C8" i="5"/>
  <c r="G494" i="24" l="1"/>
  <c r="G495"/>
  <c r="G496"/>
  <c r="G497"/>
  <c r="F494"/>
  <c r="F495"/>
  <c r="F496"/>
  <c r="F497"/>
  <c r="E81"/>
  <c r="E497" s="1"/>
  <c r="E80"/>
  <c r="E496" s="1"/>
  <c r="F56"/>
  <c r="F516"/>
  <c r="D516"/>
  <c r="C516"/>
  <c r="B516"/>
  <c r="E100"/>
  <c r="E516" s="1"/>
  <c r="E79"/>
  <c r="E495" s="1"/>
  <c r="C72"/>
  <c r="D72" s="1"/>
  <c r="C71"/>
  <c r="D71" s="1"/>
  <c r="C70"/>
  <c r="D70" s="1"/>
  <c r="B462"/>
  <c r="C462"/>
  <c r="D462"/>
  <c r="B489"/>
  <c r="B490"/>
  <c r="C490"/>
  <c r="D490"/>
  <c r="B491"/>
  <c r="C491"/>
  <c r="D491"/>
  <c r="B492"/>
  <c r="C492"/>
  <c r="D492"/>
  <c r="B493"/>
  <c r="C493"/>
  <c r="D493"/>
  <c r="B494"/>
  <c r="C494"/>
  <c r="D494"/>
  <c r="B495"/>
  <c r="C495"/>
  <c r="D495"/>
  <c r="E78"/>
  <c r="E494" s="1"/>
  <c r="L79" i="21"/>
  <c r="G84" i="24" l="1"/>
  <c r="F84"/>
  <c r="F499"/>
  <c r="G499"/>
  <c r="F490"/>
  <c r="G490"/>
  <c r="F491"/>
  <c r="G491"/>
  <c r="F492"/>
  <c r="G492"/>
  <c r="E493"/>
  <c r="F493"/>
  <c r="G493"/>
  <c r="E74"/>
  <c r="E490" s="1"/>
  <c r="E75"/>
  <c r="E491" s="1"/>
  <c r="E76"/>
  <c r="E492" s="1"/>
  <c r="E77"/>
  <c r="E83"/>
  <c r="E499" s="1"/>
  <c r="G6"/>
  <c r="G23"/>
  <c r="F23"/>
  <c r="G489"/>
  <c r="F489"/>
  <c r="E73"/>
  <c r="E489" s="1"/>
  <c r="C73"/>
  <c r="D73" l="1"/>
  <c r="D489" s="1"/>
  <c r="C489"/>
  <c r="B41" i="5" l="1"/>
  <c r="G463" i="24"/>
  <c r="F463"/>
  <c r="D463"/>
  <c r="C463"/>
  <c r="B463"/>
  <c r="E47"/>
  <c r="E463" s="1"/>
  <c r="L51" i="21" l="1"/>
  <c r="L74"/>
  <c r="G439" i="24" l="1"/>
  <c r="F439"/>
  <c r="G443"/>
  <c r="F443"/>
  <c r="G259"/>
  <c r="B259"/>
  <c r="F254"/>
  <c r="F462" s="1"/>
  <c r="G462"/>
  <c r="E46"/>
  <c r="B421"/>
  <c r="F421"/>
  <c r="G421"/>
  <c r="B422"/>
  <c r="F422"/>
  <c r="G422"/>
  <c r="B423"/>
  <c r="F423"/>
  <c r="G423"/>
  <c r="B424"/>
  <c r="F424"/>
  <c r="G424"/>
  <c r="B425"/>
  <c r="C425"/>
  <c r="F425"/>
  <c r="G425"/>
  <c r="B426"/>
  <c r="F426"/>
  <c r="G426"/>
  <c r="B427"/>
  <c r="F427"/>
  <c r="G427"/>
  <c r="B428"/>
  <c r="F428"/>
  <c r="G428"/>
  <c r="B429"/>
  <c r="F429"/>
  <c r="G429"/>
  <c r="B430"/>
  <c r="F430"/>
  <c r="G430"/>
  <c r="B431"/>
  <c r="F431"/>
  <c r="G431"/>
  <c r="B432"/>
  <c r="F432"/>
  <c r="G432"/>
  <c r="F433"/>
  <c r="G433"/>
  <c r="F434"/>
  <c r="G434"/>
  <c r="B435"/>
  <c r="F435"/>
  <c r="G435"/>
  <c r="B436"/>
  <c r="F436"/>
  <c r="G436"/>
  <c r="B437"/>
  <c r="F437"/>
  <c r="G437"/>
  <c r="B438"/>
  <c r="F438"/>
  <c r="G438"/>
  <c r="B439"/>
  <c r="B440"/>
  <c r="B441"/>
  <c r="F441"/>
  <c r="G441"/>
  <c r="B442"/>
  <c r="F442"/>
  <c r="G442"/>
  <c r="B443"/>
  <c r="B444"/>
  <c r="F444"/>
  <c r="G444"/>
  <c r="B445"/>
  <c r="B446"/>
  <c r="F446"/>
  <c r="G446"/>
  <c r="B447"/>
  <c r="F447"/>
  <c r="G447"/>
  <c r="B448"/>
  <c r="F448"/>
  <c r="G448"/>
  <c r="B449"/>
  <c r="B450"/>
  <c r="B451"/>
  <c r="F451"/>
  <c r="G451"/>
  <c r="B452"/>
  <c r="F452"/>
  <c r="G452"/>
  <c r="B453"/>
  <c r="C453"/>
  <c r="D453"/>
  <c r="F453"/>
  <c r="G453"/>
  <c r="B454"/>
  <c r="C454"/>
  <c r="D454"/>
  <c r="F454"/>
  <c r="G454"/>
  <c r="B455"/>
  <c r="C455"/>
  <c r="D455"/>
  <c r="B456"/>
  <c r="C456"/>
  <c r="D456"/>
  <c r="F456"/>
  <c r="G456"/>
  <c r="B457"/>
  <c r="C457"/>
  <c r="D457"/>
  <c r="F457"/>
  <c r="G457"/>
  <c r="B458"/>
  <c r="C458"/>
  <c r="D458"/>
  <c r="F458"/>
  <c r="G458"/>
  <c r="B459"/>
  <c r="C459"/>
  <c r="D459"/>
  <c r="F459"/>
  <c r="G459"/>
  <c r="B460"/>
  <c r="C460"/>
  <c r="D460"/>
  <c r="F460"/>
  <c r="G460"/>
  <c r="B461"/>
  <c r="C461"/>
  <c r="D461"/>
  <c r="F461"/>
  <c r="G461"/>
  <c r="D466"/>
  <c r="F466"/>
  <c r="G466"/>
  <c r="E45"/>
  <c r="E461" s="1"/>
  <c r="L26" i="21"/>
  <c r="F259" i="24" l="1"/>
  <c r="E254"/>
  <c r="E259" s="1"/>
  <c r="C36" i="22"/>
  <c r="G455" i="24"/>
  <c r="F455"/>
  <c r="E462" l="1"/>
  <c r="F512"/>
  <c r="F513"/>
  <c r="F440"/>
  <c r="G445"/>
  <c r="F445"/>
  <c r="G449"/>
  <c r="F449"/>
  <c r="G34"/>
  <c r="G450" s="1"/>
  <c r="F34"/>
  <c r="F450" s="1"/>
  <c r="G486"/>
  <c r="K116" i="21"/>
  <c r="L116"/>
  <c r="J116"/>
  <c r="L114"/>
  <c r="F28" i="5"/>
  <c r="C34" i="24"/>
  <c r="C450" s="1"/>
  <c r="D16" i="4"/>
  <c r="C16"/>
  <c r="E16"/>
  <c r="F16"/>
  <c r="C10"/>
  <c r="D10"/>
  <c r="E10"/>
  <c r="F10"/>
  <c r="C2"/>
  <c r="C8" s="1"/>
  <c r="D8"/>
  <c r="E7" i="8"/>
  <c r="E12" s="1"/>
  <c r="E8"/>
  <c r="G517" i="24"/>
  <c r="F517"/>
  <c r="D517"/>
  <c r="C517"/>
  <c r="G515"/>
  <c r="F515"/>
  <c r="D515"/>
  <c r="C515"/>
  <c r="B515"/>
  <c r="G514"/>
  <c r="F514"/>
  <c r="D514"/>
  <c r="C514"/>
  <c r="G513"/>
  <c r="D513"/>
  <c r="C513"/>
  <c r="G512"/>
  <c r="D512"/>
  <c r="C512"/>
  <c r="G511"/>
  <c r="F511"/>
  <c r="D511"/>
  <c r="C511"/>
  <c r="G510"/>
  <c r="F510"/>
  <c r="E510"/>
  <c r="B510"/>
  <c r="G509"/>
  <c r="G508"/>
  <c r="F508"/>
  <c r="D508"/>
  <c r="C508"/>
  <c r="B508"/>
  <c r="G507"/>
  <c r="F507"/>
  <c r="D507"/>
  <c r="C507"/>
  <c r="B507"/>
  <c r="G506"/>
  <c r="F506"/>
  <c r="D506"/>
  <c r="C506"/>
  <c r="B506"/>
  <c r="G505"/>
  <c r="F505"/>
  <c r="D505"/>
  <c r="C505"/>
  <c r="G504"/>
  <c r="F504"/>
  <c r="D504"/>
  <c r="C504"/>
  <c r="B504"/>
  <c r="G503"/>
  <c r="F503"/>
  <c r="D503"/>
  <c r="C503"/>
  <c r="B503"/>
  <c r="G502"/>
  <c r="F502"/>
  <c r="E502"/>
  <c r="D502"/>
  <c r="C502"/>
  <c r="G501"/>
  <c r="F501"/>
  <c r="E501"/>
  <c r="D501"/>
  <c r="C501"/>
  <c r="B501"/>
  <c r="B499"/>
  <c r="G488"/>
  <c r="F488"/>
  <c r="D488"/>
  <c r="C488"/>
  <c r="B488"/>
  <c r="G487"/>
  <c r="F487"/>
  <c r="D487"/>
  <c r="C487"/>
  <c r="B487"/>
  <c r="F486"/>
  <c r="D486"/>
  <c r="C486"/>
  <c r="B486"/>
  <c r="G485"/>
  <c r="F485"/>
  <c r="B485"/>
  <c r="G484"/>
  <c r="F484"/>
  <c r="B484"/>
  <c r="G483"/>
  <c r="F483"/>
  <c r="B483"/>
  <c r="G482"/>
  <c r="F482"/>
  <c r="D482"/>
  <c r="C482"/>
  <c r="G481"/>
  <c r="F481"/>
  <c r="B481"/>
  <c r="G480"/>
  <c r="F480"/>
  <c r="B480"/>
  <c r="G479"/>
  <c r="F479"/>
  <c r="B479"/>
  <c r="G478"/>
  <c r="F478"/>
  <c r="B478"/>
  <c r="G477"/>
  <c r="F477"/>
  <c r="B477"/>
  <c r="G476"/>
  <c r="F476"/>
  <c r="D476"/>
  <c r="C476"/>
  <c r="G475"/>
  <c r="F475"/>
  <c r="B475"/>
  <c r="G474"/>
  <c r="F474"/>
  <c r="E474"/>
  <c r="B474"/>
  <c r="G473"/>
  <c r="F473"/>
  <c r="B473"/>
  <c r="G472"/>
  <c r="F472"/>
  <c r="B472"/>
  <c r="G471"/>
  <c r="F471"/>
  <c r="B471"/>
  <c r="G470"/>
  <c r="F470"/>
  <c r="B470"/>
  <c r="G469"/>
  <c r="F469"/>
  <c r="D469"/>
  <c r="C469"/>
  <c r="G468"/>
  <c r="F468"/>
  <c r="E468"/>
  <c r="B468"/>
  <c r="G420"/>
  <c r="F420"/>
  <c r="B420"/>
  <c r="G414"/>
  <c r="G415" s="1"/>
  <c r="F414"/>
  <c r="F415" s="1"/>
  <c r="E414"/>
  <c r="E415" s="1"/>
  <c r="D414"/>
  <c r="C414"/>
  <c r="B414"/>
  <c r="D405"/>
  <c r="C405"/>
  <c r="B398"/>
  <c r="B502" s="1"/>
  <c r="D396"/>
  <c r="C396"/>
  <c r="B396"/>
  <c r="C363"/>
  <c r="C415" s="1"/>
  <c r="D330"/>
  <c r="B330" s="1"/>
  <c r="B434" s="1"/>
  <c r="D329"/>
  <c r="B329" s="1"/>
  <c r="B433" s="1"/>
  <c r="D328"/>
  <c r="G310"/>
  <c r="G311" s="1"/>
  <c r="F310"/>
  <c r="F311" s="1"/>
  <c r="E310"/>
  <c r="E311" s="1"/>
  <c r="D310"/>
  <c r="C310"/>
  <c r="B310"/>
  <c r="D301"/>
  <c r="C301"/>
  <c r="B301"/>
  <c r="D292"/>
  <c r="C292"/>
  <c r="B292"/>
  <c r="C228"/>
  <c r="D228" s="1"/>
  <c r="C227"/>
  <c r="G206"/>
  <c r="G207" s="1"/>
  <c r="F206"/>
  <c r="F207" s="1"/>
  <c r="E206"/>
  <c r="E207" s="1"/>
  <c r="D206"/>
  <c r="C206"/>
  <c r="B206"/>
  <c r="D197"/>
  <c r="C197"/>
  <c r="B197"/>
  <c r="D188"/>
  <c r="C188"/>
  <c r="B188"/>
  <c r="B155"/>
  <c r="B207" s="1"/>
  <c r="C123"/>
  <c r="D123" s="1"/>
  <c r="D155" s="1"/>
  <c r="G102"/>
  <c r="G518" s="1"/>
  <c r="F102"/>
  <c r="D102"/>
  <c r="D518" s="1"/>
  <c r="C102"/>
  <c r="C518" s="1"/>
  <c r="E101"/>
  <c r="E517" s="1"/>
  <c r="B101"/>
  <c r="B517" s="1"/>
  <c r="E99"/>
  <c r="E515" s="1"/>
  <c r="E98"/>
  <c r="E514" s="1"/>
  <c r="B98"/>
  <c r="B514" s="1"/>
  <c r="E97"/>
  <c r="E513" s="1"/>
  <c r="B97"/>
  <c r="B513" s="1"/>
  <c r="B96"/>
  <c r="B512" s="1"/>
  <c r="E95"/>
  <c r="B95"/>
  <c r="B511" s="1"/>
  <c r="C94"/>
  <c r="C510" s="1"/>
  <c r="F93"/>
  <c r="F509" s="1"/>
  <c r="D93"/>
  <c r="D509" s="1"/>
  <c r="C93"/>
  <c r="C509" s="1"/>
  <c r="E92"/>
  <c r="E508" s="1"/>
  <c r="E91"/>
  <c r="E507" s="1"/>
  <c r="E90"/>
  <c r="E506" s="1"/>
  <c r="E89"/>
  <c r="E505" s="1"/>
  <c r="B89"/>
  <c r="B505" s="1"/>
  <c r="E88"/>
  <c r="E504" s="1"/>
  <c r="E87"/>
  <c r="F500"/>
  <c r="C499"/>
  <c r="E72"/>
  <c r="E488" s="1"/>
  <c r="E71"/>
  <c r="E487" s="1"/>
  <c r="E70"/>
  <c r="E486" s="1"/>
  <c r="E69"/>
  <c r="E485" s="1"/>
  <c r="C69"/>
  <c r="D69" s="1"/>
  <c r="D485" s="1"/>
  <c r="E68"/>
  <c r="E484" s="1"/>
  <c r="C68"/>
  <c r="C484" s="1"/>
  <c r="E67"/>
  <c r="E483" s="1"/>
  <c r="C67"/>
  <c r="C483" s="1"/>
  <c r="E66"/>
  <c r="E482" s="1"/>
  <c r="B66"/>
  <c r="B482" s="1"/>
  <c r="E65"/>
  <c r="C65"/>
  <c r="C481" s="1"/>
  <c r="E64"/>
  <c r="E480" s="1"/>
  <c r="C64"/>
  <c r="D64" s="1"/>
  <c r="D480" s="1"/>
  <c r="E63"/>
  <c r="E479" s="1"/>
  <c r="C63"/>
  <c r="C479" s="1"/>
  <c r="E62"/>
  <c r="E478" s="1"/>
  <c r="C62"/>
  <c r="D62" s="1"/>
  <c r="D478" s="1"/>
  <c r="E61"/>
  <c r="E477" s="1"/>
  <c r="C61"/>
  <c r="C477" s="1"/>
  <c r="E60"/>
  <c r="E476" s="1"/>
  <c r="B60"/>
  <c r="B476" s="1"/>
  <c r="E59"/>
  <c r="E475" s="1"/>
  <c r="C59"/>
  <c r="D59" s="1"/>
  <c r="D475" s="1"/>
  <c r="C58"/>
  <c r="D58" s="1"/>
  <c r="D474" s="1"/>
  <c r="E57"/>
  <c r="E473" s="1"/>
  <c r="C57"/>
  <c r="C473" s="1"/>
  <c r="E56"/>
  <c r="E472" s="1"/>
  <c r="C56"/>
  <c r="D56" s="1"/>
  <c r="D472" s="1"/>
  <c r="E55"/>
  <c r="E471" s="1"/>
  <c r="C55"/>
  <c r="C471" s="1"/>
  <c r="E54"/>
  <c r="E470" s="1"/>
  <c r="C54"/>
  <c r="C84" s="1"/>
  <c r="E53"/>
  <c r="E469" s="1"/>
  <c r="B53"/>
  <c r="C52"/>
  <c r="D52" s="1"/>
  <c r="D468" s="1"/>
  <c r="B51"/>
  <c r="E50"/>
  <c r="E466" s="1"/>
  <c r="E44"/>
  <c r="E460" s="1"/>
  <c r="E43"/>
  <c r="E459" s="1"/>
  <c r="E42"/>
  <c r="E458" s="1"/>
  <c r="E41"/>
  <c r="E457" s="1"/>
  <c r="E40"/>
  <c r="E456" s="1"/>
  <c r="E39"/>
  <c r="E455" s="1"/>
  <c r="E38"/>
  <c r="E454" s="1"/>
  <c r="E37"/>
  <c r="E453" s="1"/>
  <c r="E36"/>
  <c r="E452" s="1"/>
  <c r="C36"/>
  <c r="E35"/>
  <c r="E451" s="1"/>
  <c r="C35"/>
  <c r="C451" s="1"/>
  <c r="C33"/>
  <c r="C449" s="1"/>
  <c r="E32"/>
  <c r="E448" s="1"/>
  <c r="C32"/>
  <c r="C448" s="1"/>
  <c r="E31"/>
  <c r="E447" s="1"/>
  <c r="C31"/>
  <c r="E30"/>
  <c r="E446" s="1"/>
  <c r="C30"/>
  <c r="C446" s="1"/>
  <c r="C29"/>
  <c r="C445" s="1"/>
  <c r="C28"/>
  <c r="C444" s="1"/>
  <c r="E27"/>
  <c r="E443" s="1"/>
  <c r="C27"/>
  <c r="E26"/>
  <c r="E442" s="1"/>
  <c r="C26"/>
  <c r="C442" s="1"/>
  <c r="E25"/>
  <c r="E441" s="1"/>
  <c r="C25"/>
  <c r="C441" s="1"/>
  <c r="C24"/>
  <c r="C440" s="1"/>
  <c r="E23"/>
  <c r="E439" s="1"/>
  <c r="C23"/>
  <c r="E22"/>
  <c r="E438" s="1"/>
  <c r="C22"/>
  <c r="C438" s="1"/>
  <c r="E21"/>
  <c r="E437" s="1"/>
  <c r="C21"/>
  <c r="C437" s="1"/>
  <c r="E20"/>
  <c r="E436" s="1"/>
  <c r="C20"/>
  <c r="C436" s="1"/>
  <c r="E19"/>
  <c r="E435" s="1"/>
  <c r="C19"/>
  <c r="E18"/>
  <c r="E434" s="1"/>
  <c r="C18"/>
  <c r="C434" s="1"/>
  <c r="E17"/>
  <c r="E433" s="1"/>
  <c r="C17"/>
  <c r="C433" s="1"/>
  <c r="E16"/>
  <c r="E432" s="1"/>
  <c r="C16"/>
  <c r="C432" s="1"/>
  <c r="E15"/>
  <c r="E431" s="1"/>
  <c r="C15"/>
  <c r="E14"/>
  <c r="E430" s="1"/>
  <c r="C14"/>
  <c r="C430" s="1"/>
  <c r="E13"/>
  <c r="E429" s="1"/>
  <c r="C13"/>
  <c r="C429" s="1"/>
  <c r="E12"/>
  <c r="E428" s="1"/>
  <c r="C12"/>
  <c r="C428" s="1"/>
  <c r="E11"/>
  <c r="E427" s="1"/>
  <c r="C11"/>
  <c r="E10"/>
  <c r="E426" s="1"/>
  <c r="C10"/>
  <c r="C426" s="1"/>
  <c r="E9"/>
  <c r="E425" s="1"/>
  <c r="D9"/>
  <c r="D425" s="1"/>
  <c r="E8"/>
  <c r="E424" s="1"/>
  <c r="C8"/>
  <c r="E7"/>
  <c r="E423" s="1"/>
  <c r="C7"/>
  <c r="C423" s="1"/>
  <c r="E6"/>
  <c r="E422" s="1"/>
  <c r="C6"/>
  <c r="E5"/>
  <c r="E421" s="1"/>
  <c r="C5"/>
  <c r="C421" s="1"/>
  <c r="E4"/>
  <c r="E420" s="1"/>
  <c r="C4"/>
  <c r="B469" l="1"/>
  <c r="B84"/>
  <c r="E481"/>
  <c r="E84"/>
  <c r="E500" s="1"/>
  <c r="D55"/>
  <c r="D471" s="1"/>
  <c r="D65"/>
  <c r="D481" s="1"/>
  <c r="D18"/>
  <c r="D434" s="1"/>
  <c r="D28"/>
  <c r="D444" s="1"/>
  <c r="D10"/>
  <c r="D426" s="1"/>
  <c r="D32"/>
  <c r="D448" s="1"/>
  <c r="D35"/>
  <c r="D451" s="1"/>
  <c r="E93"/>
  <c r="E509" s="1"/>
  <c r="D24"/>
  <c r="D440" s="1"/>
  <c r="D26"/>
  <c r="D442" s="1"/>
  <c r="D30"/>
  <c r="D446" s="1"/>
  <c r="B311"/>
  <c r="D5"/>
  <c r="D421" s="1"/>
  <c r="D16"/>
  <c r="D432" s="1"/>
  <c r="D34"/>
  <c r="D450" s="1"/>
  <c r="C259"/>
  <c r="C311" s="1"/>
  <c r="F518"/>
  <c r="D15"/>
  <c r="D431" s="1"/>
  <c r="C431"/>
  <c r="D23"/>
  <c r="D439" s="1"/>
  <c r="C439"/>
  <c r="D8"/>
  <c r="D424" s="1"/>
  <c r="C424"/>
  <c r="D6"/>
  <c r="D422" s="1"/>
  <c r="C422"/>
  <c r="D11"/>
  <c r="D427" s="1"/>
  <c r="C427"/>
  <c r="D19"/>
  <c r="C435"/>
  <c r="D36"/>
  <c r="D452" s="1"/>
  <c r="C452"/>
  <c r="D14"/>
  <c r="D430" s="1"/>
  <c r="D22"/>
  <c r="D438" s="1"/>
  <c r="D63"/>
  <c r="D479" s="1"/>
  <c r="D68"/>
  <c r="D484" s="1"/>
  <c r="D363"/>
  <c r="D415" s="1"/>
  <c r="D27"/>
  <c r="D443" s="1"/>
  <c r="C443"/>
  <c r="D31"/>
  <c r="D447" s="1"/>
  <c r="C447"/>
  <c r="E24"/>
  <c r="E440" s="1"/>
  <c r="G440"/>
  <c r="C51"/>
  <c r="D7"/>
  <c r="D423" s="1"/>
  <c r="D12"/>
  <c r="D428" s="1"/>
  <c r="D20"/>
  <c r="D436" s="1"/>
  <c r="C500"/>
  <c r="D57"/>
  <c r="D473" s="1"/>
  <c r="D61"/>
  <c r="D477" s="1"/>
  <c r="D207"/>
  <c r="E96"/>
  <c r="E512" s="1"/>
  <c r="E29"/>
  <c r="E445" s="1"/>
  <c r="E33"/>
  <c r="E449" s="1"/>
  <c r="G51"/>
  <c r="G467" s="1"/>
  <c r="E34"/>
  <c r="E450" s="1"/>
  <c r="F51"/>
  <c r="F467" s="1"/>
  <c r="E28"/>
  <c r="E444" s="1"/>
  <c r="G500"/>
  <c r="B363"/>
  <c r="B467" s="1"/>
  <c r="D94"/>
  <c r="D510" s="1"/>
  <c r="B102"/>
  <c r="B518" s="1"/>
  <c r="D227"/>
  <c r="B405"/>
  <c r="C420"/>
  <c r="C468"/>
  <c r="C470"/>
  <c r="C472"/>
  <c r="C474"/>
  <c r="C478"/>
  <c r="C480"/>
  <c r="E503"/>
  <c r="E511"/>
  <c r="D13"/>
  <c r="D429" s="1"/>
  <c r="D17"/>
  <c r="D433" s="1"/>
  <c r="D21"/>
  <c r="D437" s="1"/>
  <c r="D25"/>
  <c r="D441" s="1"/>
  <c r="D29"/>
  <c r="D445" s="1"/>
  <c r="D33"/>
  <c r="D449" s="1"/>
  <c r="D54"/>
  <c r="D67"/>
  <c r="D483" s="1"/>
  <c r="D499"/>
  <c r="C155"/>
  <c r="C207" s="1"/>
  <c r="B93"/>
  <c r="B509" s="1"/>
  <c r="C475"/>
  <c r="C485"/>
  <c r="D4"/>
  <c r="B500"/>
  <c r="D84" l="1"/>
  <c r="C103"/>
  <c r="C519" s="1"/>
  <c r="D435"/>
  <c r="C467"/>
  <c r="D259"/>
  <c r="D311" s="1"/>
  <c r="B415"/>
  <c r="E102"/>
  <c r="E518" s="1"/>
  <c r="E51"/>
  <c r="E467" s="1"/>
  <c r="F103"/>
  <c r="F519" s="1"/>
  <c r="G103"/>
  <c r="G519" s="1"/>
  <c r="B103"/>
  <c r="D470"/>
  <c r="D500"/>
  <c r="D420"/>
  <c r="D51"/>
  <c r="D467" s="1"/>
  <c r="B519" l="1"/>
  <c r="E103"/>
  <c r="E519" s="1"/>
  <c r="D103"/>
  <c r="D519" s="1"/>
  <c r="K82" i="21" l="1"/>
  <c r="J82"/>
  <c r="C15" i="5"/>
  <c r="E33" i="8" l="1"/>
  <c r="E35"/>
  <c r="E36"/>
  <c r="E37"/>
  <c r="E9"/>
  <c r="E10"/>
  <c r="E11"/>
  <c r="E2" i="7"/>
  <c r="E7" s="1"/>
  <c r="L56" i="21"/>
  <c r="E51" i="22" l="1"/>
  <c r="E40"/>
  <c r="E41"/>
  <c r="E42"/>
  <c r="E39"/>
  <c r="E46" s="1"/>
  <c r="E28"/>
  <c r="E29"/>
  <c r="E30"/>
  <c r="E27"/>
  <c r="E12"/>
  <c r="E13"/>
  <c r="E14"/>
  <c r="E15"/>
  <c r="E16"/>
  <c r="E18"/>
  <c r="E11"/>
  <c r="D24"/>
  <c r="G89" i="16"/>
  <c r="J89" s="1"/>
  <c r="G90"/>
  <c r="J90" s="1"/>
  <c r="G92"/>
  <c r="J92" s="1"/>
  <c r="G96"/>
  <c r="J96" s="1"/>
  <c r="G59" i="17"/>
  <c r="J59" s="1"/>
  <c r="E35" i="5"/>
  <c r="E36" s="1"/>
  <c r="F27"/>
  <c r="E27"/>
  <c r="F12"/>
  <c r="F10"/>
  <c r="C9"/>
  <c r="L125" i="21"/>
  <c r="L119"/>
  <c r="K125"/>
  <c r="E21" i="5"/>
  <c r="K123" i="21"/>
  <c r="J123"/>
  <c r="E54" i="22"/>
  <c r="E56"/>
  <c r="E58"/>
  <c r="E59"/>
  <c r="E53"/>
  <c r="E76"/>
  <c r="D52"/>
  <c r="L107" i="21"/>
  <c r="L112"/>
  <c r="L113" s="1"/>
  <c r="L108"/>
  <c r="L105"/>
  <c r="L97"/>
  <c r="L98"/>
  <c r="L99"/>
  <c r="L100"/>
  <c r="L87"/>
  <c r="L89"/>
  <c r="L78"/>
  <c r="L82"/>
  <c r="L63"/>
  <c r="L67"/>
  <c r="L62"/>
  <c r="L55"/>
  <c r="L54"/>
  <c r="L58" s="1"/>
  <c r="L44"/>
  <c r="K51"/>
  <c r="L41"/>
  <c r="L42"/>
  <c r="L30"/>
  <c r="L33"/>
  <c r="L29"/>
  <c r="L23"/>
  <c r="K26"/>
  <c r="L122"/>
  <c r="F32" i="5"/>
  <c r="F5"/>
  <c r="H7" s="1"/>
  <c r="C7"/>
  <c r="H215" i="16"/>
  <c r="J215" s="1"/>
  <c r="H216"/>
  <c r="J216" s="1"/>
  <c r="H217"/>
  <c r="J217" s="1"/>
  <c r="H218"/>
  <c r="J218" s="1"/>
  <c r="H219"/>
  <c r="J219" s="1"/>
  <c r="H221"/>
  <c r="J221" s="1"/>
  <c r="H222"/>
  <c r="J222" s="1"/>
  <c r="G175"/>
  <c r="J175" s="1"/>
  <c r="G179"/>
  <c r="J179" s="1"/>
  <c r="G131"/>
  <c r="J131" s="1"/>
  <c r="G132"/>
  <c r="J132" s="1"/>
  <c r="G133"/>
  <c r="J133" s="1"/>
  <c r="G134"/>
  <c r="J134" s="1"/>
  <c r="G135"/>
  <c r="J135" s="1"/>
  <c r="G91"/>
  <c r="J91" s="1"/>
  <c r="G93"/>
  <c r="J93" s="1"/>
  <c r="G95"/>
  <c r="J95" s="1"/>
  <c r="F5"/>
  <c r="F8"/>
  <c r="E25" i="5"/>
  <c r="D28" i="4"/>
  <c r="D7" i="8"/>
  <c r="D12" s="1"/>
  <c r="D20"/>
  <c r="E20"/>
  <c r="C20"/>
  <c r="D28" i="7"/>
  <c r="E28"/>
  <c r="F28"/>
  <c r="C28"/>
  <c r="K119" i="21"/>
  <c r="K113"/>
  <c r="K109"/>
  <c r="K102"/>
  <c r="K92"/>
  <c r="K58"/>
  <c r="D46" i="22"/>
  <c r="D36"/>
  <c r="E3" i="5"/>
  <c r="E26"/>
  <c r="F26"/>
  <c r="E8"/>
  <c r="C99" i="17"/>
  <c r="F99" s="1"/>
  <c r="D170"/>
  <c r="F170" s="1"/>
  <c r="D171"/>
  <c r="D204" s="1"/>
  <c r="D172"/>
  <c r="F172" s="1"/>
  <c r="D173"/>
  <c r="D206" s="1"/>
  <c r="D174"/>
  <c r="F174" s="1"/>
  <c r="D175"/>
  <c r="D208" s="1"/>
  <c r="D176"/>
  <c r="D209" s="1"/>
  <c r="D177"/>
  <c r="D210" s="1"/>
  <c r="D178"/>
  <c r="F178" s="1"/>
  <c r="D179"/>
  <c r="D212" s="1"/>
  <c r="D180"/>
  <c r="D213" s="1"/>
  <c r="D181"/>
  <c r="D214" s="1"/>
  <c r="D182"/>
  <c r="F182" s="1"/>
  <c r="D183"/>
  <c r="D216" s="1"/>
  <c r="D184"/>
  <c r="F184" s="1"/>
  <c r="D185"/>
  <c r="D218" s="1"/>
  <c r="D186"/>
  <c r="F186" s="1"/>
  <c r="D187"/>
  <c r="D220" s="1"/>
  <c r="D188"/>
  <c r="D221" s="1"/>
  <c r="D189"/>
  <c r="D222" s="1"/>
  <c r="D190"/>
  <c r="F190" s="1"/>
  <c r="D191"/>
  <c r="D224" s="1"/>
  <c r="D192"/>
  <c r="D225" s="1"/>
  <c r="D193"/>
  <c r="D226" s="1"/>
  <c r="D194"/>
  <c r="F194" s="1"/>
  <c r="D195"/>
  <c r="D228" s="1"/>
  <c r="D196"/>
  <c r="D229" s="1"/>
  <c r="D197"/>
  <c r="F197" s="1"/>
  <c r="D169"/>
  <c r="F169" s="1"/>
  <c r="E258" i="16"/>
  <c r="I258"/>
  <c r="E259"/>
  <c r="I259"/>
  <c r="E261"/>
  <c r="I261"/>
  <c r="E262"/>
  <c r="I262"/>
  <c r="E263"/>
  <c r="I263"/>
  <c r="E264"/>
  <c r="I264"/>
  <c r="E265"/>
  <c r="I265"/>
  <c r="E266"/>
  <c r="I266"/>
  <c r="E267"/>
  <c r="I267"/>
  <c r="E268"/>
  <c r="I268"/>
  <c r="E269"/>
  <c r="I269"/>
  <c r="E270"/>
  <c r="I270"/>
  <c r="E271"/>
  <c r="I271"/>
  <c r="E272"/>
  <c r="I272"/>
  <c r="E273"/>
  <c r="I273"/>
  <c r="E274"/>
  <c r="I274"/>
  <c r="E275"/>
  <c r="I275"/>
  <c r="E276"/>
  <c r="I276"/>
  <c r="E277"/>
  <c r="I277"/>
  <c r="E278"/>
  <c r="I278"/>
  <c r="E279"/>
  <c r="I279"/>
  <c r="E280"/>
  <c r="I280"/>
  <c r="E281"/>
  <c r="I281"/>
  <c r="E282"/>
  <c r="I282"/>
  <c r="E283"/>
  <c r="I283"/>
  <c r="E284"/>
  <c r="I284"/>
  <c r="E285"/>
  <c r="I285"/>
  <c r="E286"/>
  <c r="I286"/>
  <c r="E287"/>
  <c r="I287"/>
  <c r="E288"/>
  <c r="I288"/>
  <c r="E289"/>
  <c r="I289"/>
  <c r="E290"/>
  <c r="I290"/>
  <c r="E291"/>
  <c r="I291"/>
  <c r="E292"/>
  <c r="I292"/>
  <c r="E293"/>
  <c r="I293"/>
  <c r="E256"/>
  <c r="I256"/>
  <c r="H227"/>
  <c r="H269" s="1"/>
  <c r="H228"/>
  <c r="H270" s="1"/>
  <c r="H229"/>
  <c r="H271" s="1"/>
  <c r="H230"/>
  <c r="H272" s="1"/>
  <c r="H231"/>
  <c r="H273" s="1"/>
  <c r="H232"/>
  <c r="H274" s="1"/>
  <c r="H234"/>
  <c r="H276" s="1"/>
  <c r="H235"/>
  <c r="H277" s="1"/>
  <c r="H240"/>
  <c r="H282" s="1"/>
  <c r="H241"/>
  <c r="H283" s="1"/>
  <c r="H242"/>
  <c r="H284" s="1"/>
  <c r="H243"/>
  <c r="H285" s="1"/>
  <c r="H244"/>
  <c r="H286" s="1"/>
  <c r="H245"/>
  <c r="H287" s="1"/>
  <c r="H246"/>
  <c r="H288" s="1"/>
  <c r="H247"/>
  <c r="H289" s="1"/>
  <c r="H250"/>
  <c r="H292" s="1"/>
  <c r="D216"/>
  <c r="F216" s="1"/>
  <c r="D217"/>
  <c r="F217" s="1"/>
  <c r="D219"/>
  <c r="F219" s="1"/>
  <c r="D220"/>
  <c r="F220" s="1"/>
  <c r="D221"/>
  <c r="F221" s="1"/>
  <c r="D222"/>
  <c r="F222" s="1"/>
  <c r="D223"/>
  <c r="F223" s="1"/>
  <c r="D224"/>
  <c r="F224" s="1"/>
  <c r="D225"/>
  <c r="F225" s="1"/>
  <c r="D226"/>
  <c r="F226" s="1"/>
  <c r="D227"/>
  <c r="F227" s="1"/>
  <c r="D228"/>
  <c r="F228" s="1"/>
  <c r="D229"/>
  <c r="F229" s="1"/>
  <c r="D230"/>
  <c r="F230" s="1"/>
  <c r="D231"/>
  <c r="F231" s="1"/>
  <c r="D232"/>
  <c r="F232" s="1"/>
  <c r="D233"/>
  <c r="F233" s="1"/>
  <c r="D234"/>
  <c r="F234" s="1"/>
  <c r="D235"/>
  <c r="F235" s="1"/>
  <c r="D236"/>
  <c r="F236" s="1"/>
  <c r="D237"/>
  <c r="F237" s="1"/>
  <c r="D238"/>
  <c r="F238" s="1"/>
  <c r="D239"/>
  <c r="F239" s="1"/>
  <c r="D240"/>
  <c r="F240" s="1"/>
  <c r="D241"/>
  <c r="F241" s="1"/>
  <c r="D242"/>
  <c r="F242" s="1"/>
  <c r="D243"/>
  <c r="F243" s="1"/>
  <c r="D244"/>
  <c r="F244" s="1"/>
  <c r="D245"/>
  <c r="F245" s="1"/>
  <c r="D246"/>
  <c r="F246" s="1"/>
  <c r="D247"/>
  <c r="F247" s="1"/>
  <c r="D248"/>
  <c r="F248" s="1"/>
  <c r="D249"/>
  <c r="F249" s="1"/>
  <c r="D250"/>
  <c r="F250" s="1"/>
  <c r="D251"/>
  <c r="F251" s="1"/>
  <c r="D214"/>
  <c r="F214" s="1"/>
  <c r="G185"/>
  <c r="J185" s="1"/>
  <c r="G187"/>
  <c r="J187" s="1"/>
  <c r="G193"/>
  <c r="J193" s="1"/>
  <c r="G194"/>
  <c r="J194" s="1"/>
  <c r="G195"/>
  <c r="J195" s="1"/>
  <c r="G208"/>
  <c r="J208" s="1"/>
  <c r="C174"/>
  <c r="F174" s="1"/>
  <c r="C175"/>
  <c r="F175" s="1"/>
  <c r="C177"/>
  <c r="F177" s="1"/>
  <c r="C178"/>
  <c r="F178" s="1"/>
  <c r="C179"/>
  <c r="F179" s="1"/>
  <c r="C180"/>
  <c r="F180" s="1"/>
  <c r="C181"/>
  <c r="F181" s="1"/>
  <c r="C182"/>
  <c r="F182" s="1"/>
  <c r="C183"/>
  <c r="F183" s="1"/>
  <c r="C184"/>
  <c r="F184" s="1"/>
  <c r="C185"/>
  <c r="F185" s="1"/>
  <c r="C186"/>
  <c r="F186" s="1"/>
  <c r="C187"/>
  <c r="F187" s="1"/>
  <c r="C188"/>
  <c r="F188" s="1"/>
  <c r="C189"/>
  <c r="F189" s="1"/>
  <c r="C190"/>
  <c r="F190" s="1"/>
  <c r="C191"/>
  <c r="F191" s="1"/>
  <c r="C192"/>
  <c r="F192" s="1"/>
  <c r="C193"/>
  <c r="F193" s="1"/>
  <c r="C194"/>
  <c r="F194" s="1"/>
  <c r="C195"/>
  <c r="F195" s="1"/>
  <c r="C196"/>
  <c r="F196" s="1"/>
  <c r="C197"/>
  <c r="F197" s="1"/>
  <c r="C198"/>
  <c r="F198" s="1"/>
  <c r="C199"/>
  <c r="F199" s="1"/>
  <c r="C200"/>
  <c r="F200" s="1"/>
  <c r="C201"/>
  <c r="F201" s="1"/>
  <c r="C202"/>
  <c r="F202" s="1"/>
  <c r="C203"/>
  <c r="F203" s="1"/>
  <c r="C204"/>
  <c r="F204" s="1"/>
  <c r="C205"/>
  <c r="F205" s="1"/>
  <c r="C206"/>
  <c r="F206" s="1"/>
  <c r="C207"/>
  <c r="F207" s="1"/>
  <c r="C208"/>
  <c r="F208" s="1"/>
  <c r="C209"/>
  <c r="F209" s="1"/>
  <c r="C172"/>
  <c r="F172" s="1"/>
  <c r="G143"/>
  <c r="J143" s="1"/>
  <c r="G144"/>
  <c r="J144" s="1"/>
  <c r="G145"/>
  <c r="J145" s="1"/>
  <c r="G146"/>
  <c r="J146" s="1"/>
  <c r="G147"/>
  <c r="J147" s="1"/>
  <c r="G148"/>
  <c r="J148" s="1"/>
  <c r="G150"/>
  <c r="J150" s="1"/>
  <c r="G151"/>
  <c r="J151" s="1"/>
  <c r="G152"/>
  <c r="J152" s="1"/>
  <c r="G153"/>
  <c r="J153" s="1"/>
  <c r="G154"/>
  <c r="J154" s="1"/>
  <c r="G155"/>
  <c r="J155" s="1"/>
  <c r="G156"/>
  <c r="J156" s="1"/>
  <c r="G157"/>
  <c r="J157" s="1"/>
  <c r="G158"/>
  <c r="J158" s="1"/>
  <c r="G159"/>
  <c r="J159" s="1"/>
  <c r="G160"/>
  <c r="J160" s="1"/>
  <c r="G161"/>
  <c r="J161" s="1"/>
  <c r="G162"/>
  <c r="J162" s="1"/>
  <c r="G163"/>
  <c r="J163" s="1"/>
  <c r="G164"/>
  <c r="J164" s="1"/>
  <c r="G166"/>
  <c r="J166" s="1"/>
  <c r="C132"/>
  <c r="F132" s="1"/>
  <c r="C133"/>
  <c r="F133" s="1"/>
  <c r="C135"/>
  <c r="F135" s="1"/>
  <c r="C136"/>
  <c r="F136" s="1"/>
  <c r="C137"/>
  <c r="F137" s="1"/>
  <c r="C138"/>
  <c r="F138" s="1"/>
  <c r="C139"/>
  <c r="F139" s="1"/>
  <c r="C140"/>
  <c r="F140" s="1"/>
  <c r="C141"/>
  <c r="F141" s="1"/>
  <c r="C142"/>
  <c r="F142" s="1"/>
  <c r="C143"/>
  <c r="F143" s="1"/>
  <c r="C144"/>
  <c r="F144" s="1"/>
  <c r="C145"/>
  <c r="F145" s="1"/>
  <c r="C146"/>
  <c r="F146" s="1"/>
  <c r="C147"/>
  <c r="F147" s="1"/>
  <c r="C148"/>
  <c r="F148" s="1"/>
  <c r="C149"/>
  <c r="F149" s="1"/>
  <c r="C150"/>
  <c r="F150" s="1"/>
  <c r="C151"/>
  <c r="F151" s="1"/>
  <c r="C152"/>
  <c r="F152" s="1"/>
  <c r="C153"/>
  <c r="F153" s="1"/>
  <c r="C154"/>
  <c r="F154" s="1"/>
  <c r="C155"/>
  <c r="F155" s="1"/>
  <c r="C156"/>
  <c r="F156" s="1"/>
  <c r="C157"/>
  <c r="F157" s="1"/>
  <c r="C158"/>
  <c r="F158" s="1"/>
  <c r="C159"/>
  <c r="F159" s="1"/>
  <c r="C160"/>
  <c r="F160" s="1"/>
  <c r="C161"/>
  <c r="F161" s="1"/>
  <c r="C162"/>
  <c r="F162" s="1"/>
  <c r="C163"/>
  <c r="F163" s="1"/>
  <c r="C164"/>
  <c r="F164" s="1"/>
  <c r="C165"/>
  <c r="F165" s="1"/>
  <c r="C166"/>
  <c r="F166" s="1"/>
  <c r="C167"/>
  <c r="F167" s="1"/>
  <c r="C130"/>
  <c r="F130" s="1"/>
  <c r="G101"/>
  <c r="J101" s="1"/>
  <c r="G102"/>
  <c r="J102" s="1"/>
  <c r="G103"/>
  <c r="J103" s="1"/>
  <c r="G104"/>
  <c r="J104" s="1"/>
  <c r="G105"/>
  <c r="J105" s="1"/>
  <c r="G106"/>
  <c r="J106" s="1"/>
  <c r="G108"/>
  <c r="J108" s="1"/>
  <c r="G109"/>
  <c r="J109" s="1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7"/>
  <c r="J117" s="1"/>
  <c r="G118"/>
  <c r="J118" s="1"/>
  <c r="G124"/>
  <c r="J124" s="1"/>
  <c r="C90"/>
  <c r="F90" s="1"/>
  <c r="C91"/>
  <c r="F91" s="1"/>
  <c r="C93"/>
  <c r="F93" s="1"/>
  <c r="C94"/>
  <c r="F94" s="1"/>
  <c r="C95"/>
  <c r="F95" s="1"/>
  <c r="C96"/>
  <c r="F96" s="1"/>
  <c r="C97"/>
  <c r="F97" s="1"/>
  <c r="C99"/>
  <c r="F99" s="1"/>
  <c r="C100"/>
  <c r="F100" s="1"/>
  <c r="C101"/>
  <c r="F101" s="1"/>
  <c r="C102"/>
  <c r="F102" s="1"/>
  <c r="C103"/>
  <c r="F103" s="1"/>
  <c r="C104"/>
  <c r="F104" s="1"/>
  <c r="C105"/>
  <c r="F105" s="1"/>
  <c r="C106"/>
  <c r="F106" s="1"/>
  <c r="C108"/>
  <c r="F108" s="1"/>
  <c r="C109"/>
  <c r="F109" s="1"/>
  <c r="C110"/>
  <c r="F110" s="1"/>
  <c r="C111"/>
  <c r="F111" s="1"/>
  <c r="C112"/>
  <c r="F112" s="1"/>
  <c r="C113"/>
  <c r="F113" s="1"/>
  <c r="C114"/>
  <c r="F114" s="1"/>
  <c r="C115"/>
  <c r="F115" s="1"/>
  <c r="C116"/>
  <c r="F116" s="1"/>
  <c r="C117"/>
  <c r="F117" s="1"/>
  <c r="C118"/>
  <c r="F118" s="1"/>
  <c r="C119"/>
  <c r="F119" s="1"/>
  <c r="C120"/>
  <c r="F120" s="1"/>
  <c r="C121"/>
  <c r="F121" s="1"/>
  <c r="C124"/>
  <c r="F124" s="1"/>
  <c r="C88"/>
  <c r="F88" s="1"/>
  <c r="G67"/>
  <c r="J67" s="1"/>
  <c r="G82"/>
  <c r="J82" s="1"/>
  <c r="C48"/>
  <c r="F48" s="1"/>
  <c r="C49"/>
  <c r="F49" s="1"/>
  <c r="C51"/>
  <c r="F51" s="1"/>
  <c r="C52"/>
  <c r="F52" s="1"/>
  <c r="C53"/>
  <c r="F53" s="1"/>
  <c r="C54"/>
  <c r="F54" s="1"/>
  <c r="C55"/>
  <c r="F55" s="1"/>
  <c r="C57"/>
  <c r="F57" s="1"/>
  <c r="C58"/>
  <c r="F58" s="1"/>
  <c r="C59"/>
  <c r="F59" s="1"/>
  <c r="C60"/>
  <c r="F60" s="1"/>
  <c r="C61"/>
  <c r="F61" s="1"/>
  <c r="C62"/>
  <c r="F62" s="1"/>
  <c r="C63"/>
  <c r="F63" s="1"/>
  <c r="C66"/>
  <c r="F66" s="1"/>
  <c r="C67"/>
  <c r="F67" s="1"/>
  <c r="C68"/>
  <c r="F68" s="1"/>
  <c r="C69"/>
  <c r="F69" s="1"/>
  <c r="C70"/>
  <c r="F70" s="1"/>
  <c r="C72"/>
  <c r="F72" s="1"/>
  <c r="C73"/>
  <c r="F73" s="1"/>
  <c r="C74"/>
  <c r="F74" s="1"/>
  <c r="C76"/>
  <c r="F76" s="1"/>
  <c r="C77"/>
  <c r="F77" s="1"/>
  <c r="C78"/>
  <c r="F78" s="1"/>
  <c r="C82"/>
  <c r="F82" s="1"/>
  <c r="C46"/>
  <c r="F46" s="1"/>
  <c r="C6"/>
  <c r="F6" s="1"/>
  <c r="C7"/>
  <c r="F7" s="1"/>
  <c r="C9"/>
  <c r="F9" s="1"/>
  <c r="C10"/>
  <c r="F10" s="1"/>
  <c r="C11"/>
  <c r="F11" s="1"/>
  <c r="C12"/>
  <c r="F12" s="1"/>
  <c r="C13"/>
  <c r="F13" s="1"/>
  <c r="C15"/>
  <c r="C16"/>
  <c r="C17"/>
  <c r="F17" s="1"/>
  <c r="C18"/>
  <c r="F18" s="1"/>
  <c r="C19"/>
  <c r="C20"/>
  <c r="F20" s="1"/>
  <c r="C21"/>
  <c r="F21" s="1"/>
  <c r="C24"/>
  <c r="F24" s="1"/>
  <c r="C25"/>
  <c r="F25" s="1"/>
  <c r="C26"/>
  <c r="F26" s="1"/>
  <c r="C27"/>
  <c r="C28"/>
  <c r="F28" s="1"/>
  <c r="C30"/>
  <c r="F30" s="1"/>
  <c r="C31"/>
  <c r="C32"/>
  <c r="F32" s="1"/>
  <c r="C34"/>
  <c r="F34" s="1"/>
  <c r="C35"/>
  <c r="C36"/>
  <c r="F36" s="1"/>
  <c r="C4"/>
  <c r="E203" i="17"/>
  <c r="H203"/>
  <c r="I203"/>
  <c r="E204"/>
  <c r="H204"/>
  <c r="I204"/>
  <c r="E205"/>
  <c r="H205"/>
  <c r="I205"/>
  <c r="E206"/>
  <c r="H206"/>
  <c r="I206"/>
  <c r="E207"/>
  <c r="H207"/>
  <c r="I207"/>
  <c r="E208"/>
  <c r="H208"/>
  <c r="I208"/>
  <c r="E209"/>
  <c r="H209"/>
  <c r="I209"/>
  <c r="E210"/>
  <c r="H210"/>
  <c r="I210"/>
  <c r="E211"/>
  <c r="H211"/>
  <c r="I211"/>
  <c r="E212"/>
  <c r="H212"/>
  <c r="I212"/>
  <c r="E213"/>
  <c r="H213"/>
  <c r="I213"/>
  <c r="E214"/>
  <c r="H214"/>
  <c r="I214"/>
  <c r="E215"/>
  <c r="H215"/>
  <c r="I215"/>
  <c r="E216"/>
  <c r="H216"/>
  <c r="I216"/>
  <c r="D217"/>
  <c r="E217"/>
  <c r="H217"/>
  <c r="I217"/>
  <c r="E218"/>
  <c r="H218"/>
  <c r="I218"/>
  <c r="E219"/>
  <c r="H219"/>
  <c r="I219"/>
  <c r="E220"/>
  <c r="H220"/>
  <c r="I220"/>
  <c r="E221"/>
  <c r="H221"/>
  <c r="I221"/>
  <c r="E222"/>
  <c r="H222"/>
  <c r="I222"/>
  <c r="E223"/>
  <c r="H223"/>
  <c r="I223"/>
  <c r="E224"/>
  <c r="H224"/>
  <c r="I224"/>
  <c r="E225"/>
  <c r="H225"/>
  <c r="I225"/>
  <c r="E226"/>
  <c r="H226"/>
  <c r="I226"/>
  <c r="E227"/>
  <c r="H227"/>
  <c r="I227"/>
  <c r="E228"/>
  <c r="H228"/>
  <c r="I228"/>
  <c r="E229"/>
  <c r="H229"/>
  <c r="I229"/>
  <c r="E230"/>
  <c r="H230"/>
  <c r="I230"/>
  <c r="E231"/>
  <c r="H231"/>
  <c r="I231"/>
  <c r="E202"/>
  <c r="H202"/>
  <c r="I202"/>
  <c r="G170"/>
  <c r="J170" s="1"/>
  <c r="G171"/>
  <c r="J171" s="1"/>
  <c r="G172"/>
  <c r="J172" s="1"/>
  <c r="G173"/>
  <c r="J173" s="1"/>
  <c r="G174"/>
  <c r="J174" s="1"/>
  <c r="G175"/>
  <c r="J175" s="1"/>
  <c r="G176"/>
  <c r="J176" s="1"/>
  <c r="G177"/>
  <c r="J177" s="1"/>
  <c r="G178"/>
  <c r="J178" s="1"/>
  <c r="G179"/>
  <c r="J179" s="1"/>
  <c r="G180"/>
  <c r="J180" s="1"/>
  <c r="G181"/>
  <c r="J181" s="1"/>
  <c r="G182"/>
  <c r="J182" s="1"/>
  <c r="G183"/>
  <c r="J183" s="1"/>
  <c r="G184"/>
  <c r="J184" s="1"/>
  <c r="G185"/>
  <c r="J185" s="1"/>
  <c r="G186"/>
  <c r="J186" s="1"/>
  <c r="G187"/>
  <c r="J187" s="1"/>
  <c r="G188"/>
  <c r="J188" s="1"/>
  <c r="G189"/>
  <c r="J189" s="1"/>
  <c r="G190"/>
  <c r="J190" s="1"/>
  <c r="G191"/>
  <c r="J191" s="1"/>
  <c r="G192"/>
  <c r="J192" s="1"/>
  <c r="G193"/>
  <c r="J193" s="1"/>
  <c r="G194"/>
  <c r="J194" s="1"/>
  <c r="G197"/>
  <c r="J197" s="1"/>
  <c r="G169"/>
  <c r="J169" s="1"/>
  <c r="F176"/>
  <c r="G137"/>
  <c r="J137" s="1"/>
  <c r="G138"/>
  <c r="J138" s="1"/>
  <c r="G139"/>
  <c r="J139" s="1"/>
  <c r="G140"/>
  <c r="J140" s="1"/>
  <c r="G141"/>
  <c r="J141" s="1"/>
  <c r="G142"/>
  <c r="J142" s="1"/>
  <c r="G143"/>
  <c r="J143" s="1"/>
  <c r="G144"/>
  <c r="J144" s="1"/>
  <c r="G145"/>
  <c r="J145" s="1"/>
  <c r="G146"/>
  <c r="J146" s="1"/>
  <c r="G147"/>
  <c r="J147" s="1"/>
  <c r="G148"/>
  <c r="J148" s="1"/>
  <c r="G149"/>
  <c r="J149" s="1"/>
  <c r="G150"/>
  <c r="J150" s="1"/>
  <c r="G151"/>
  <c r="J151" s="1"/>
  <c r="G152"/>
  <c r="J152" s="1"/>
  <c r="G153"/>
  <c r="J153" s="1"/>
  <c r="G154"/>
  <c r="J154" s="1"/>
  <c r="G155"/>
  <c r="J155" s="1"/>
  <c r="G156"/>
  <c r="J156" s="1"/>
  <c r="G157"/>
  <c r="J157" s="1"/>
  <c r="G158"/>
  <c r="J158" s="1"/>
  <c r="G160"/>
  <c r="J160" s="1"/>
  <c r="G161"/>
  <c r="J161" s="1"/>
  <c r="G164"/>
  <c r="J164" s="1"/>
  <c r="G136"/>
  <c r="J136" s="1"/>
  <c r="C137"/>
  <c r="F137" s="1"/>
  <c r="C138"/>
  <c r="F138" s="1"/>
  <c r="C139"/>
  <c r="F139" s="1"/>
  <c r="C140"/>
  <c r="F140" s="1"/>
  <c r="C141"/>
  <c r="F141" s="1"/>
  <c r="C142"/>
  <c r="F142" s="1"/>
  <c r="C143"/>
  <c r="F143" s="1"/>
  <c r="C144"/>
  <c r="F144" s="1"/>
  <c r="C145"/>
  <c r="F145" s="1"/>
  <c r="C146"/>
  <c r="F146" s="1"/>
  <c r="C147"/>
  <c r="F147" s="1"/>
  <c r="C148"/>
  <c r="F148" s="1"/>
  <c r="C149"/>
  <c r="F149" s="1"/>
  <c r="C150"/>
  <c r="F150" s="1"/>
  <c r="C151"/>
  <c r="F151" s="1"/>
  <c r="C152"/>
  <c r="F152" s="1"/>
  <c r="C153"/>
  <c r="F153" s="1"/>
  <c r="C154"/>
  <c r="F154" s="1"/>
  <c r="C155"/>
  <c r="F155" s="1"/>
  <c r="C156"/>
  <c r="F156" s="1"/>
  <c r="C157"/>
  <c r="F157" s="1"/>
  <c r="C158"/>
  <c r="F158" s="1"/>
  <c r="C159"/>
  <c r="F159" s="1"/>
  <c r="C160"/>
  <c r="F160" s="1"/>
  <c r="C161"/>
  <c r="F161" s="1"/>
  <c r="C162"/>
  <c r="F162" s="1"/>
  <c r="C163"/>
  <c r="F163" s="1"/>
  <c r="C164"/>
  <c r="F164" s="1"/>
  <c r="C165"/>
  <c r="F165" s="1"/>
  <c r="C136"/>
  <c r="F136" s="1"/>
  <c r="G104"/>
  <c r="J104" s="1"/>
  <c r="G105"/>
  <c r="J105" s="1"/>
  <c r="G106"/>
  <c r="J106" s="1"/>
  <c r="G107"/>
  <c r="J107" s="1"/>
  <c r="G108"/>
  <c r="J108" s="1"/>
  <c r="G109"/>
  <c r="J109" s="1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7"/>
  <c r="J117" s="1"/>
  <c r="G118"/>
  <c r="J118" s="1"/>
  <c r="G119"/>
  <c r="J119" s="1"/>
  <c r="G120"/>
  <c r="J120" s="1"/>
  <c r="G121"/>
  <c r="G122"/>
  <c r="J122" s="1"/>
  <c r="G123"/>
  <c r="J123" s="1"/>
  <c r="G124"/>
  <c r="J124" s="1"/>
  <c r="G125"/>
  <c r="J125" s="1"/>
  <c r="G126"/>
  <c r="J126" s="1"/>
  <c r="G127"/>
  <c r="J127" s="1"/>
  <c r="G128"/>
  <c r="J128" s="1"/>
  <c r="G131"/>
  <c r="J131" s="1"/>
  <c r="G103"/>
  <c r="J103" s="1"/>
  <c r="C104"/>
  <c r="F104" s="1"/>
  <c r="C105"/>
  <c r="F105" s="1"/>
  <c r="C106"/>
  <c r="F106" s="1"/>
  <c r="C107"/>
  <c r="F107" s="1"/>
  <c r="C108"/>
  <c r="F108" s="1"/>
  <c r="C109"/>
  <c r="F109" s="1"/>
  <c r="C110"/>
  <c r="F110" s="1"/>
  <c r="C111"/>
  <c r="F111" s="1"/>
  <c r="C112"/>
  <c r="F112" s="1"/>
  <c r="C113"/>
  <c r="F113" s="1"/>
  <c r="C114"/>
  <c r="F114" s="1"/>
  <c r="C115"/>
  <c r="F115" s="1"/>
  <c r="C116"/>
  <c r="F116" s="1"/>
  <c r="C117"/>
  <c r="F117" s="1"/>
  <c r="C118"/>
  <c r="F118" s="1"/>
  <c r="C119"/>
  <c r="F119" s="1"/>
  <c r="C120"/>
  <c r="F120" s="1"/>
  <c r="C121"/>
  <c r="F121" s="1"/>
  <c r="C122"/>
  <c r="F122" s="1"/>
  <c r="C123"/>
  <c r="F123" s="1"/>
  <c r="C124"/>
  <c r="F124" s="1"/>
  <c r="C125"/>
  <c r="C126"/>
  <c r="F126" s="1"/>
  <c r="C127"/>
  <c r="F127" s="1"/>
  <c r="C128"/>
  <c r="F128" s="1"/>
  <c r="C129"/>
  <c r="F129" s="1"/>
  <c r="C130"/>
  <c r="F130" s="1"/>
  <c r="C131"/>
  <c r="F131" s="1"/>
  <c r="C132"/>
  <c r="F132" s="1"/>
  <c r="C103"/>
  <c r="F103" s="1"/>
  <c r="G71"/>
  <c r="J71" s="1"/>
  <c r="G72"/>
  <c r="J72" s="1"/>
  <c r="G73"/>
  <c r="J73" s="1"/>
  <c r="G74"/>
  <c r="J74" s="1"/>
  <c r="G75"/>
  <c r="J75" s="1"/>
  <c r="G78"/>
  <c r="J78" s="1"/>
  <c r="G79"/>
  <c r="J79" s="1"/>
  <c r="G80"/>
  <c r="J80" s="1"/>
  <c r="G81"/>
  <c r="J81" s="1"/>
  <c r="G82"/>
  <c r="J82" s="1"/>
  <c r="G83"/>
  <c r="J83" s="1"/>
  <c r="G84"/>
  <c r="J84" s="1"/>
  <c r="G85"/>
  <c r="J85" s="1"/>
  <c r="G86"/>
  <c r="J86" s="1"/>
  <c r="G87"/>
  <c r="J87" s="1"/>
  <c r="G88"/>
  <c r="J88" s="1"/>
  <c r="G89"/>
  <c r="J89" s="1"/>
  <c r="G90"/>
  <c r="J90" s="1"/>
  <c r="G91"/>
  <c r="J91" s="1"/>
  <c r="G93"/>
  <c r="J93" s="1"/>
  <c r="G94"/>
  <c r="J94" s="1"/>
  <c r="G95"/>
  <c r="J95" s="1"/>
  <c r="G70"/>
  <c r="J70" s="1"/>
  <c r="C71"/>
  <c r="F71" s="1"/>
  <c r="C72"/>
  <c r="F72" s="1"/>
  <c r="C73"/>
  <c r="F73" s="1"/>
  <c r="C74"/>
  <c r="F74" s="1"/>
  <c r="C75"/>
  <c r="F75" s="1"/>
  <c r="C76"/>
  <c r="F76" s="1"/>
  <c r="C77"/>
  <c r="F77" s="1"/>
  <c r="C78"/>
  <c r="F78" s="1"/>
  <c r="C79"/>
  <c r="F79" s="1"/>
  <c r="C80"/>
  <c r="F80" s="1"/>
  <c r="C81"/>
  <c r="F81" s="1"/>
  <c r="C82"/>
  <c r="F82" s="1"/>
  <c r="C83"/>
  <c r="F83" s="1"/>
  <c r="C84"/>
  <c r="F84" s="1"/>
  <c r="C85"/>
  <c r="F85" s="1"/>
  <c r="C86"/>
  <c r="F86" s="1"/>
  <c r="C87"/>
  <c r="F87" s="1"/>
  <c r="C88"/>
  <c r="F88" s="1"/>
  <c r="C89"/>
  <c r="F89" s="1"/>
  <c r="C90"/>
  <c r="F90" s="1"/>
  <c r="C91"/>
  <c r="F91" s="1"/>
  <c r="C92"/>
  <c r="F92" s="1"/>
  <c r="C93"/>
  <c r="F93" s="1"/>
  <c r="C94"/>
  <c r="F94" s="1"/>
  <c r="C95"/>
  <c r="F95" s="1"/>
  <c r="C96"/>
  <c r="F96" s="1"/>
  <c r="C97"/>
  <c r="F97" s="1"/>
  <c r="C98"/>
  <c r="F98" s="1"/>
  <c r="C70"/>
  <c r="F70" s="1"/>
  <c r="G38"/>
  <c r="J38" s="1"/>
  <c r="G39"/>
  <c r="J39" s="1"/>
  <c r="G40"/>
  <c r="J40" s="1"/>
  <c r="G41"/>
  <c r="J41" s="1"/>
  <c r="G42"/>
  <c r="J42" s="1"/>
  <c r="G45"/>
  <c r="J45" s="1"/>
  <c r="G46"/>
  <c r="J46" s="1"/>
  <c r="G47"/>
  <c r="J47" s="1"/>
  <c r="G48"/>
  <c r="J48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60"/>
  <c r="J60" s="1"/>
  <c r="G61"/>
  <c r="J61" s="1"/>
  <c r="G62"/>
  <c r="J62" s="1"/>
  <c r="G37"/>
  <c r="J37" s="1"/>
  <c r="C38"/>
  <c r="F38" s="1"/>
  <c r="C39"/>
  <c r="F39" s="1"/>
  <c r="C40"/>
  <c r="F40" s="1"/>
  <c r="C41"/>
  <c r="F41" s="1"/>
  <c r="C42"/>
  <c r="F42" s="1"/>
  <c r="C43"/>
  <c r="F43" s="1"/>
  <c r="C44"/>
  <c r="F44" s="1"/>
  <c r="C45"/>
  <c r="F45" s="1"/>
  <c r="C46"/>
  <c r="F46" s="1"/>
  <c r="C47"/>
  <c r="F47" s="1"/>
  <c r="C48"/>
  <c r="F48" s="1"/>
  <c r="C49"/>
  <c r="F49" s="1"/>
  <c r="C50"/>
  <c r="F50" s="1"/>
  <c r="C51"/>
  <c r="F51" s="1"/>
  <c r="C52"/>
  <c r="F52" s="1"/>
  <c r="C53"/>
  <c r="F53" s="1"/>
  <c r="C54"/>
  <c r="F54" s="1"/>
  <c r="C55"/>
  <c r="F55" s="1"/>
  <c r="C56"/>
  <c r="F56" s="1"/>
  <c r="C57"/>
  <c r="F57" s="1"/>
  <c r="C58"/>
  <c r="F58" s="1"/>
  <c r="C59"/>
  <c r="F59" s="1"/>
  <c r="C60"/>
  <c r="F60" s="1"/>
  <c r="C61"/>
  <c r="F61" s="1"/>
  <c r="C62"/>
  <c r="F62" s="1"/>
  <c r="C63"/>
  <c r="F63" s="1"/>
  <c r="C65"/>
  <c r="F65" s="1"/>
  <c r="C37"/>
  <c r="F37" s="1"/>
  <c r="G14"/>
  <c r="J14" s="1"/>
  <c r="G15"/>
  <c r="G16"/>
  <c r="J16" s="1"/>
  <c r="G18"/>
  <c r="J18" s="1"/>
  <c r="G19"/>
  <c r="G20"/>
  <c r="G21"/>
  <c r="G22"/>
  <c r="J22" s="1"/>
  <c r="G23"/>
  <c r="J23" s="1"/>
  <c r="C5"/>
  <c r="C6"/>
  <c r="F6" s="1"/>
  <c r="C7"/>
  <c r="C8"/>
  <c r="F8" s="1"/>
  <c r="C9"/>
  <c r="F9" s="1"/>
  <c r="C10"/>
  <c r="F10" s="1"/>
  <c r="C11"/>
  <c r="C12"/>
  <c r="C13"/>
  <c r="C14"/>
  <c r="C15"/>
  <c r="C16"/>
  <c r="F16" s="1"/>
  <c r="C17"/>
  <c r="C18"/>
  <c r="F18" s="1"/>
  <c r="C19"/>
  <c r="C20"/>
  <c r="C21"/>
  <c r="C22"/>
  <c r="C23"/>
  <c r="F23" s="1"/>
  <c r="C24"/>
  <c r="F24" s="1"/>
  <c r="C25"/>
  <c r="F25" s="1"/>
  <c r="C26"/>
  <c r="F26" s="1"/>
  <c r="C27"/>
  <c r="C28"/>
  <c r="C29"/>
  <c r="C30"/>
  <c r="C31"/>
  <c r="C32"/>
  <c r="F32" s="1"/>
  <c r="C33"/>
  <c r="C4"/>
  <c r="B17" i="26"/>
  <c r="E24" i="22" l="1"/>
  <c r="E14" i="5"/>
  <c r="E22" s="1"/>
  <c r="F188" i="17"/>
  <c r="F221" s="1"/>
  <c r="F183"/>
  <c r="F216" s="1"/>
  <c r="J242" i="16"/>
  <c r="F193" i="17"/>
  <c r="F192"/>
  <c r="F180"/>
  <c r="D205"/>
  <c r="J244" i="16"/>
  <c r="F196" i="17"/>
  <c r="J227" i="16"/>
  <c r="D207" i="17"/>
  <c r="F185"/>
  <c r="F181"/>
  <c r="F173"/>
  <c r="F206" s="1"/>
  <c r="F189"/>
  <c r="F222" s="1"/>
  <c r="F177"/>
  <c r="C11" i="5"/>
  <c r="E30"/>
  <c r="E37" s="1"/>
  <c r="E52" i="22"/>
  <c r="F179" i="17"/>
  <c r="F191"/>
  <c r="F175"/>
  <c r="F208" s="1"/>
  <c r="F187"/>
  <c r="F171"/>
  <c r="F204" s="1"/>
  <c r="J230" i="16"/>
  <c r="K60" i="21"/>
  <c r="K126" s="1"/>
  <c r="J243" i="16"/>
  <c r="D202" i="17"/>
  <c r="D230"/>
  <c r="D223"/>
  <c r="C228"/>
  <c r="C220"/>
  <c r="C212"/>
  <c r="D215"/>
  <c r="J247" i="16"/>
  <c r="L109" i="21"/>
  <c r="L123"/>
  <c r="L102"/>
  <c r="J240" i="16"/>
  <c r="J231"/>
  <c r="J250"/>
  <c r="J234"/>
  <c r="J246"/>
  <c r="J235"/>
  <c r="J229"/>
  <c r="C256"/>
  <c r="F277"/>
  <c r="F273"/>
  <c r="F269"/>
  <c r="F265"/>
  <c r="F261"/>
  <c r="J245"/>
  <c r="J241"/>
  <c r="J232"/>
  <c r="J228"/>
  <c r="D227" i="17"/>
  <c r="D219"/>
  <c r="D211"/>
  <c r="D203"/>
  <c r="F286" i="16"/>
  <c r="F282"/>
  <c r="F278"/>
  <c r="F270"/>
  <c r="F262"/>
  <c r="G218" i="17"/>
  <c r="C283" i="16"/>
  <c r="C279"/>
  <c r="C271"/>
  <c r="C267"/>
  <c r="C263"/>
  <c r="C258"/>
  <c r="C202" i="17"/>
  <c r="F288" i="16"/>
  <c r="F284"/>
  <c r="F280"/>
  <c r="F276"/>
  <c r="F272"/>
  <c r="C268"/>
  <c r="F264"/>
  <c r="F259"/>
  <c r="C287"/>
  <c r="C122"/>
  <c r="F122" s="1"/>
  <c r="D292"/>
  <c r="D291"/>
  <c r="D290"/>
  <c r="D288"/>
  <c r="D287"/>
  <c r="D286"/>
  <c r="D284"/>
  <c r="D283"/>
  <c r="D282"/>
  <c r="D280"/>
  <c r="D279"/>
  <c r="D278"/>
  <c r="D276"/>
  <c r="D275"/>
  <c r="D274"/>
  <c r="C227" i="17"/>
  <c r="C225"/>
  <c r="C219"/>
  <c r="C217"/>
  <c r="C215"/>
  <c r="C213"/>
  <c r="C211"/>
  <c r="C209"/>
  <c r="C205"/>
  <c r="C203"/>
  <c r="D198"/>
  <c r="F195"/>
  <c r="C64"/>
  <c r="F64" s="1"/>
  <c r="G192" i="16"/>
  <c r="J192" s="1"/>
  <c r="G204"/>
  <c r="J204" s="1"/>
  <c r="G188"/>
  <c r="J188" s="1"/>
  <c r="F16"/>
  <c r="F268" s="1"/>
  <c r="F35"/>
  <c r="F287" s="1"/>
  <c r="F31"/>
  <c r="F283" s="1"/>
  <c r="F27"/>
  <c r="F279" s="1"/>
  <c r="F19"/>
  <c r="F271" s="1"/>
  <c r="F15"/>
  <c r="F267" s="1"/>
  <c r="F263"/>
  <c r="F258"/>
  <c r="D256"/>
  <c r="C288"/>
  <c r="C286"/>
  <c r="C284"/>
  <c r="C282"/>
  <c r="C280"/>
  <c r="C278"/>
  <c r="C277"/>
  <c r="C276"/>
  <c r="C273"/>
  <c r="C272"/>
  <c r="C270"/>
  <c r="C269"/>
  <c r="C265"/>
  <c r="C264"/>
  <c r="C262"/>
  <c r="C261"/>
  <c r="C259"/>
  <c r="D293"/>
  <c r="D289"/>
  <c r="D285"/>
  <c r="D281"/>
  <c r="D277"/>
  <c r="D273"/>
  <c r="D272"/>
  <c r="D271"/>
  <c r="D270"/>
  <c r="D269"/>
  <c r="D268"/>
  <c r="D267"/>
  <c r="D266"/>
  <c r="D265"/>
  <c r="D264"/>
  <c r="D263"/>
  <c r="D262"/>
  <c r="D261"/>
  <c r="D259"/>
  <c r="D258"/>
  <c r="F4"/>
  <c r="F256" s="1"/>
  <c r="J212" i="17"/>
  <c r="J216"/>
  <c r="F230"/>
  <c r="F214"/>
  <c r="F4"/>
  <c r="F202" s="1"/>
  <c r="G216"/>
  <c r="C224"/>
  <c r="F30"/>
  <c r="F14"/>
  <c r="J214"/>
  <c r="C226"/>
  <c r="C218"/>
  <c r="C210"/>
  <c r="F29"/>
  <c r="F227" s="1"/>
  <c r="F21"/>
  <c r="F219" s="1"/>
  <c r="F13"/>
  <c r="F211" s="1"/>
  <c r="F5"/>
  <c r="F203" s="1"/>
  <c r="J221"/>
  <c r="G217"/>
  <c r="G213"/>
  <c r="C223"/>
  <c r="C207"/>
  <c r="F22"/>
  <c r="F33"/>
  <c r="F17"/>
  <c r="F215" s="1"/>
  <c r="G219"/>
  <c r="J21"/>
  <c r="J219" s="1"/>
  <c r="G220"/>
  <c r="C216"/>
  <c r="C208"/>
  <c r="C204"/>
  <c r="C222"/>
  <c r="G221"/>
  <c r="C221"/>
  <c r="G214"/>
  <c r="G212"/>
  <c r="F31"/>
  <c r="F27"/>
  <c r="F19"/>
  <c r="F217" s="1"/>
  <c r="F15"/>
  <c r="F11"/>
  <c r="F209" s="1"/>
  <c r="F7"/>
  <c r="F205" s="1"/>
  <c r="J19"/>
  <c r="J217" s="1"/>
  <c r="J15"/>
  <c r="J213" s="1"/>
  <c r="F125"/>
  <c r="J121"/>
  <c r="J220" s="1"/>
  <c r="C206"/>
  <c r="C230"/>
  <c r="C214"/>
  <c r="F28"/>
  <c r="F226" s="1"/>
  <c r="F20"/>
  <c r="F12"/>
  <c r="J20"/>
  <c r="J218" s="1"/>
  <c r="F223"/>
  <c r="F207"/>
  <c r="J74" i="21"/>
  <c r="D75" i="22"/>
  <c r="F225" i="17" l="1"/>
  <c r="F224"/>
  <c r="F213"/>
  <c r="F218"/>
  <c r="F210"/>
  <c r="F220"/>
  <c r="F212"/>
  <c r="G92"/>
  <c r="J92" s="1"/>
  <c r="F228"/>
  <c r="D231"/>
  <c r="F198"/>
  <c r="C66"/>
  <c r="F229"/>
  <c r="C229"/>
  <c r="G202" i="16"/>
  <c r="G186"/>
  <c r="G189"/>
  <c r="J85" i="21"/>
  <c r="L92" s="1"/>
  <c r="C46" i="22"/>
  <c r="C24"/>
  <c r="J47" i="21"/>
  <c r="L47" s="1"/>
  <c r="J38"/>
  <c r="L38" s="1"/>
  <c r="J35"/>
  <c r="L35" s="1"/>
  <c r="J34"/>
  <c r="L34" s="1"/>
  <c r="J4"/>
  <c r="J14" s="1"/>
  <c r="D38" i="8"/>
  <c r="C38"/>
  <c r="C7"/>
  <c r="C7" i="7"/>
  <c r="E8" i="4"/>
  <c r="F8"/>
  <c r="B8"/>
  <c r="B10" s="1"/>
  <c r="B16"/>
  <c r="J109" i="21"/>
  <c r="J58"/>
  <c r="K13"/>
  <c r="L13" s="1"/>
  <c r="J125"/>
  <c r="J119"/>
  <c r="J113"/>
  <c r="J102"/>
  <c r="J46"/>
  <c r="L46" s="1"/>
  <c r="J43"/>
  <c r="L43" s="1"/>
  <c r="J40"/>
  <c r="L40" s="1"/>
  <c r="J32"/>
  <c r="L32" s="1"/>
  <c r="J31"/>
  <c r="L31" s="1"/>
  <c r="J24"/>
  <c r="L24" s="1"/>
  <c r="J22"/>
  <c r="J21"/>
  <c r="L21" s="1"/>
  <c r="J20"/>
  <c r="L20" s="1"/>
  <c r="J19"/>
  <c r="L19" s="1"/>
  <c r="J18"/>
  <c r="L18" s="1"/>
  <c r="C12" i="8" l="1"/>
  <c r="J15" i="21"/>
  <c r="J92"/>
  <c r="D9" i="22"/>
  <c r="D60" s="1"/>
  <c r="D63" s="1"/>
  <c r="D77" s="1"/>
  <c r="F66" i="17"/>
  <c r="F231" s="1"/>
  <c r="C231"/>
  <c r="J202" i="16"/>
  <c r="G198"/>
  <c r="G200"/>
  <c r="J186"/>
  <c r="G190"/>
  <c r="J189"/>
  <c r="G203"/>
  <c r="D21" i="8"/>
  <c r="C20" i="7"/>
  <c r="E20"/>
  <c r="J26" i="21"/>
  <c r="J51"/>
  <c r="J60" l="1"/>
  <c r="J126" s="1"/>
  <c r="C21" i="8"/>
  <c r="L60" i="21"/>
  <c r="G119" i="16"/>
  <c r="J119" s="1"/>
  <c r="G205"/>
  <c r="G201"/>
  <c r="J200"/>
  <c r="G196"/>
  <c r="J190"/>
  <c r="J198"/>
  <c r="J203"/>
  <c r="G199"/>
  <c r="L126" i="21" l="1"/>
  <c r="L131" s="1"/>
  <c r="G121" i="16"/>
  <c r="J121" s="1"/>
  <c r="G120"/>
  <c r="J196"/>
  <c r="J205"/>
  <c r="J199"/>
  <c r="G197"/>
  <c r="J201"/>
  <c r="G122" l="1"/>
  <c r="J122" s="1"/>
  <c r="J120"/>
  <c r="G206"/>
  <c r="J197"/>
  <c r="J206" l="1"/>
  <c r="G97" l="1"/>
  <c r="J97" s="1"/>
  <c r="G138"/>
  <c r="J138" s="1"/>
  <c r="G139"/>
  <c r="J139" s="1"/>
  <c r="C98"/>
  <c r="G137"/>
  <c r="J137" s="1"/>
  <c r="H223"/>
  <c r="H259" l="1"/>
  <c r="H263"/>
  <c r="H258"/>
  <c r="H264"/>
  <c r="H265"/>
  <c r="J223"/>
  <c r="F98"/>
  <c r="H261" l="1"/>
  <c r="C107"/>
  <c r="F107" l="1"/>
  <c r="C123"/>
  <c r="F123" l="1"/>
  <c r="C125"/>
  <c r="F125" l="1"/>
  <c r="G5" l="1"/>
  <c r="J5" s="1"/>
  <c r="G47"/>
  <c r="J47" s="1"/>
  <c r="G48"/>
  <c r="J48" s="1"/>
  <c r="G49"/>
  <c r="J49" s="1"/>
  <c r="G50"/>
  <c r="J50" s="1"/>
  <c r="G51"/>
  <c r="J51" s="1"/>
  <c r="G53"/>
  <c r="J53" s="1"/>
  <c r="G54"/>
  <c r="J54" s="1"/>
  <c r="G55"/>
  <c r="J55" s="1"/>
  <c r="G8"/>
  <c r="J8" s="1"/>
  <c r="C40"/>
  <c r="C37"/>
  <c r="C33"/>
  <c r="C29"/>
  <c r="C22"/>
  <c r="C14"/>
  <c r="G62"/>
  <c r="J62" s="1"/>
  <c r="G66"/>
  <c r="J66" s="1"/>
  <c r="G68"/>
  <c r="J68" s="1"/>
  <c r="G69"/>
  <c r="J69" s="1"/>
  <c r="G70"/>
  <c r="J70" s="1"/>
  <c r="C79"/>
  <c r="F79" s="1"/>
  <c r="C75"/>
  <c r="F75" s="1"/>
  <c r="C71"/>
  <c r="F71" s="1"/>
  <c r="C64"/>
  <c r="F64" s="1"/>
  <c r="C56"/>
  <c r="F56" s="1"/>
  <c r="C80"/>
  <c r="F80" s="1"/>
  <c r="B4" i="5"/>
  <c r="B3"/>
  <c r="G78" i="16"/>
  <c r="J78" s="1"/>
  <c r="G79"/>
  <c r="J79" s="1"/>
  <c r="F29" l="1"/>
  <c r="F281" s="1"/>
  <c r="C281"/>
  <c r="F40"/>
  <c r="F292" s="1"/>
  <c r="C292"/>
  <c r="F22"/>
  <c r="F274" s="1"/>
  <c r="C274"/>
  <c r="F37"/>
  <c r="F289" s="1"/>
  <c r="C289"/>
  <c r="F14"/>
  <c r="F266" s="1"/>
  <c r="C266"/>
  <c r="F33"/>
  <c r="F285" s="1"/>
  <c r="C285"/>
  <c r="G17"/>
  <c r="J17" s="1"/>
  <c r="G60"/>
  <c r="J60" s="1"/>
  <c r="B27" i="5"/>
  <c r="B25"/>
  <c r="B8"/>
  <c r="B10"/>
  <c r="B26"/>
  <c r="B11"/>
  <c r="C38" i="16" l="1"/>
  <c r="C23"/>
  <c r="C65"/>
  <c r="F65" s="1"/>
  <c r="B19" i="5"/>
  <c r="B22" s="1"/>
  <c r="B35"/>
  <c r="B37" s="1"/>
  <c r="G4" i="16" l="1"/>
  <c r="F23"/>
  <c r="F275" s="1"/>
  <c r="C275"/>
  <c r="F38"/>
  <c r="F290" s="1"/>
  <c r="C290"/>
  <c r="C39"/>
  <c r="C81"/>
  <c r="F81" s="1"/>
  <c r="C83"/>
  <c r="F83" s="1"/>
  <c r="G34"/>
  <c r="J34" s="1"/>
  <c r="B38" i="5"/>
  <c r="G31" i="16"/>
  <c r="F39" l="1"/>
  <c r="F291" s="1"/>
  <c r="C291"/>
  <c r="J4"/>
  <c r="C41"/>
  <c r="G20"/>
  <c r="G63"/>
  <c r="J31"/>
  <c r="G64"/>
  <c r="G59"/>
  <c r="G61"/>
  <c r="G76"/>
  <c r="F41" l="1"/>
  <c r="F293" s="1"/>
  <c r="C293"/>
  <c r="G6"/>
  <c r="G9"/>
  <c r="G7"/>
  <c r="G11"/>
  <c r="G10"/>
  <c r="J76"/>
  <c r="J286" s="1"/>
  <c r="G286"/>
  <c r="J61"/>
  <c r="G77"/>
  <c r="J63"/>
  <c r="G73"/>
  <c r="J64"/>
  <c r="J59"/>
  <c r="J269" s="1"/>
  <c r="G269"/>
  <c r="G72"/>
  <c r="G74"/>
  <c r="J20"/>
  <c r="J272" s="1"/>
  <c r="G272"/>
  <c r="E38" i="8"/>
  <c r="E7" i="22"/>
  <c r="J7" i="16" l="1"/>
  <c r="J259" s="1"/>
  <c r="G259"/>
  <c r="J6"/>
  <c r="J10"/>
  <c r="J11"/>
  <c r="J263" s="1"/>
  <c r="G263"/>
  <c r="J9"/>
  <c r="G75"/>
  <c r="B28" i="4"/>
  <c r="G71" i="16"/>
  <c r="J71" s="1"/>
  <c r="G80"/>
  <c r="J80" s="1"/>
  <c r="J74"/>
  <c r="J72"/>
  <c r="J73"/>
  <c r="J283" s="1"/>
  <c r="G283"/>
  <c r="J77"/>
  <c r="J75" l="1"/>
  <c r="E38" i="5" l="1"/>
  <c r="G18" i="16" l="1"/>
  <c r="J18" l="1"/>
  <c r="J270" s="1"/>
  <c r="G270"/>
  <c r="G26" i="17" l="1"/>
  <c r="G224" l="1"/>
  <c r="J26"/>
  <c r="J224" s="1"/>
  <c r="G27" l="1"/>
  <c r="J27" l="1"/>
  <c r="G12" l="1"/>
  <c r="F25" i="5"/>
  <c r="F30" s="1"/>
  <c r="G210" i="17" l="1"/>
  <c r="J12"/>
  <c r="J210" s="1"/>
  <c r="G159" l="1"/>
  <c r="J159" l="1"/>
  <c r="J225" s="1"/>
  <c r="G225"/>
  <c r="G94" i="16" l="1"/>
  <c r="J94" s="1"/>
  <c r="G58" l="1"/>
  <c r="J58" l="1"/>
  <c r="G43" i="17"/>
  <c r="G52" i="16" l="1"/>
  <c r="J43" i="17"/>
  <c r="J52" i="16" l="1"/>
  <c r="G44" i="17"/>
  <c r="J44" l="1"/>
  <c r="G65" l="1"/>
  <c r="J65" l="1"/>
  <c r="G35" i="16" l="1"/>
  <c r="J35" l="1"/>
  <c r="J287" s="1"/>
  <c r="G287"/>
  <c r="E67" i="22"/>
  <c r="C27" i="5"/>
  <c r="G28" i="17" l="1"/>
  <c r="F2" i="7" l="1"/>
  <c r="F7" s="1"/>
  <c r="F20" s="1"/>
  <c r="F35" i="5"/>
  <c r="F36" s="1"/>
  <c r="F37" s="1"/>
  <c r="G226" i="17"/>
  <c r="J28"/>
  <c r="J226" s="1"/>
  <c r="G24" l="1"/>
  <c r="G13" l="1"/>
  <c r="G222"/>
  <c r="J24"/>
  <c r="J222" s="1"/>
  <c r="G25"/>
  <c r="G211" l="1"/>
  <c r="J13"/>
  <c r="J211" s="1"/>
  <c r="G17"/>
  <c r="G223"/>
  <c r="J25"/>
  <c r="J223" s="1"/>
  <c r="J17" l="1"/>
  <c r="J215" s="1"/>
  <c r="G215"/>
  <c r="E21" i="8"/>
  <c r="F8" i="5"/>
  <c r="G30" i="17" l="1"/>
  <c r="G130" i="16"/>
  <c r="J130" s="1"/>
  <c r="H214" l="1"/>
  <c r="J30" i="17"/>
  <c r="G7"/>
  <c r="H256" i="16" l="1"/>
  <c r="J214"/>
  <c r="J7" i="17"/>
  <c r="J205" s="1"/>
  <c r="G205"/>
  <c r="G100" i="16" l="1"/>
  <c r="J100" l="1"/>
  <c r="G26" l="1"/>
  <c r="G32"/>
  <c r="G30"/>
  <c r="G284" l="1"/>
  <c r="J32"/>
  <c r="J284" s="1"/>
  <c r="G33"/>
  <c r="G282"/>
  <c r="J30"/>
  <c r="J282" s="1"/>
  <c r="G278"/>
  <c r="J26"/>
  <c r="G28"/>
  <c r="G280" s="1"/>
  <c r="J33" l="1"/>
  <c r="J285" s="1"/>
  <c r="G285"/>
  <c r="E66" i="22"/>
  <c r="C26" i="5"/>
  <c r="J28" i="16"/>
  <c r="G36" l="1"/>
  <c r="J36" l="1"/>
  <c r="J288" s="1"/>
  <c r="G288"/>
  <c r="G37" l="1"/>
  <c r="J37" l="1"/>
  <c r="J289" s="1"/>
  <c r="G289"/>
  <c r="G10" i="17" l="1"/>
  <c r="J10" l="1"/>
  <c r="G15" i="16" l="1"/>
  <c r="J15" l="1"/>
  <c r="G40"/>
  <c r="G136"/>
  <c r="J136" s="1"/>
  <c r="G142"/>
  <c r="J142" s="1"/>
  <c r="G141"/>
  <c r="J141" s="1"/>
  <c r="G173"/>
  <c r="J173" s="1"/>
  <c r="J257" s="1"/>
  <c r="G174"/>
  <c r="G176"/>
  <c r="J176" s="1"/>
  <c r="J260" s="1"/>
  <c r="G177"/>
  <c r="G178"/>
  <c r="G180"/>
  <c r="J180" s="1"/>
  <c r="G181"/>
  <c r="G184"/>
  <c r="J184" s="1"/>
  <c r="G172"/>
  <c r="J172" s="1"/>
  <c r="G183"/>
  <c r="J183" s="1"/>
  <c r="G99"/>
  <c r="J99" s="1"/>
  <c r="G88"/>
  <c r="G57"/>
  <c r="J57" s="1"/>
  <c r="G46"/>
  <c r="J46" s="1"/>
  <c r="G56"/>
  <c r="J56" s="1"/>
  <c r="G12"/>
  <c r="G13"/>
  <c r="J13" s="1"/>
  <c r="G24"/>
  <c r="G25"/>
  <c r="G27"/>
  <c r="G21"/>
  <c r="G98"/>
  <c r="J98" s="1"/>
  <c r="G65"/>
  <c r="J65" s="1"/>
  <c r="H220"/>
  <c r="H225"/>
  <c r="G149"/>
  <c r="J149" s="1"/>
  <c r="G140"/>
  <c r="J140" s="1"/>
  <c r="G29" i="17"/>
  <c r="G6"/>
  <c r="G195"/>
  <c r="J195" s="1"/>
  <c r="G129"/>
  <c r="J129" s="1"/>
  <c r="G165"/>
  <c r="G76"/>
  <c r="G66"/>
  <c r="J66" s="1"/>
  <c r="G64"/>
  <c r="J64" s="1"/>
  <c r="G8"/>
  <c r="G4"/>
  <c r="G5"/>
  <c r="G31"/>
  <c r="J31" s="1"/>
  <c r="G130"/>
  <c r="J130" s="1"/>
  <c r="G77"/>
  <c r="J77" s="1"/>
  <c r="G132"/>
  <c r="J132" s="1"/>
  <c r="G98"/>
  <c r="J98" s="1"/>
  <c r="G9"/>
  <c r="G97"/>
  <c r="J97" s="1"/>
  <c r="G196"/>
  <c r="J196" s="1"/>
  <c r="J177" i="16" l="1"/>
  <c r="J261" s="1"/>
  <c r="G261"/>
  <c r="J174"/>
  <c r="J258" s="1"/>
  <c r="G258"/>
  <c r="G63" i="17"/>
  <c r="J63" s="1"/>
  <c r="B29" i="4"/>
  <c r="B27" s="1"/>
  <c r="G81" i="16"/>
  <c r="J81" s="1"/>
  <c r="G99" i="17"/>
  <c r="J99" s="1"/>
  <c r="D29" i="4"/>
  <c r="D27" s="1"/>
  <c r="G96" i="17"/>
  <c r="J96" s="1"/>
  <c r="G256" i="16"/>
  <c r="J88"/>
  <c r="J256" s="1"/>
  <c r="J76" i="17"/>
  <c r="J208" s="1"/>
  <c r="G208"/>
  <c r="J29"/>
  <c r="J227" s="1"/>
  <c r="G227"/>
  <c r="F3" i="5"/>
  <c r="F14" s="1"/>
  <c r="J8" i="17"/>
  <c r="J206" s="1"/>
  <c r="G206"/>
  <c r="G204"/>
  <c r="J6"/>
  <c r="J204" s="1"/>
  <c r="J5"/>
  <c r="J203" s="1"/>
  <c r="G203"/>
  <c r="J4"/>
  <c r="J202" s="1"/>
  <c r="G202"/>
  <c r="G207"/>
  <c r="J9"/>
  <c r="J207" s="1"/>
  <c r="G292" i="16"/>
  <c r="J40"/>
  <c r="J292" s="1"/>
  <c r="G279"/>
  <c r="J27"/>
  <c r="G277"/>
  <c r="J25"/>
  <c r="J277" s="1"/>
  <c r="G29"/>
  <c r="G38"/>
  <c r="G276"/>
  <c r="J24"/>
  <c r="J276" s="1"/>
  <c r="G14"/>
  <c r="J14" s="1"/>
  <c r="G273"/>
  <c r="J21"/>
  <c r="J273" s="1"/>
  <c r="J12"/>
  <c r="J264" s="1"/>
  <c r="G264"/>
  <c r="G198" i="17"/>
  <c r="J198" s="1"/>
  <c r="G163"/>
  <c r="J165"/>
  <c r="E29" i="4"/>
  <c r="G162" i="17"/>
  <c r="J225" i="16"/>
  <c r="J267" s="1"/>
  <c r="H267"/>
  <c r="H224"/>
  <c r="J220"/>
  <c r="H262"/>
  <c r="G167"/>
  <c r="J167" s="1"/>
  <c r="G165"/>
  <c r="J165" s="1"/>
  <c r="J178"/>
  <c r="J262" s="1"/>
  <c r="G262"/>
  <c r="E5" i="22"/>
  <c r="C4" i="5"/>
  <c r="G267" i="16"/>
  <c r="J181"/>
  <c r="J265" s="1"/>
  <c r="G265"/>
  <c r="G83" l="1"/>
  <c r="J83" s="1"/>
  <c r="G107"/>
  <c r="J107" s="1"/>
  <c r="F21" i="5"/>
  <c r="F22" s="1"/>
  <c r="F38" s="1"/>
  <c r="F42" s="1"/>
  <c r="D4" i="7"/>
  <c r="D7" s="1"/>
  <c r="D20" s="1"/>
  <c r="G11" i="17"/>
  <c r="G281" i="16"/>
  <c r="J29"/>
  <c r="G290"/>
  <c r="J38"/>
  <c r="J162" i="17"/>
  <c r="J228" s="1"/>
  <c r="G228"/>
  <c r="J163"/>
  <c r="J229" s="1"/>
  <c r="G229"/>
  <c r="F29" i="4"/>
  <c r="H266" i="16"/>
  <c r="J224"/>
  <c r="G182"/>
  <c r="G266" s="1"/>
  <c r="E4" i="22"/>
  <c r="G125" i="16" l="1"/>
  <c r="J125" s="1"/>
  <c r="G123"/>
  <c r="J123" s="1"/>
  <c r="G33" i="17"/>
  <c r="G209"/>
  <c r="J11"/>
  <c r="J209" s="1"/>
  <c r="G32"/>
  <c r="C3" i="5"/>
  <c r="J182" i="16"/>
  <c r="J266" s="1"/>
  <c r="G191"/>
  <c r="J32" i="17" l="1"/>
  <c r="J230" s="1"/>
  <c r="G230"/>
  <c r="J33"/>
  <c r="J231" s="1"/>
  <c r="G231"/>
  <c r="G209" i="16"/>
  <c r="J191"/>
  <c r="G207"/>
  <c r="J209" l="1"/>
  <c r="J207"/>
  <c r="G16"/>
  <c r="G19"/>
  <c r="J16" l="1"/>
  <c r="G268"/>
  <c r="C10" i="5"/>
  <c r="C19" s="1"/>
  <c r="C22" s="1"/>
  <c r="E9" i="22"/>
  <c r="G271" i="16"/>
  <c r="J19"/>
  <c r="J271" s="1"/>
  <c r="G23" l="1"/>
  <c r="G22"/>
  <c r="H9" i="22"/>
  <c r="J23" i="16" l="1"/>
  <c r="G275"/>
  <c r="G41"/>
  <c r="G39"/>
  <c r="G274"/>
  <c r="J22"/>
  <c r="J274" s="1"/>
  <c r="J39" l="1"/>
  <c r="G291"/>
  <c r="J41"/>
  <c r="G293"/>
  <c r="H237"/>
  <c r="H236"/>
  <c r="H226"/>
  <c r="H238"/>
  <c r="H233"/>
  <c r="E6" i="22"/>
  <c r="E60" s="1"/>
  <c r="E63" s="1"/>
  <c r="H280" i="16" l="1"/>
  <c r="J238"/>
  <c r="J280" s="1"/>
  <c r="H279"/>
  <c r="J237"/>
  <c r="J279" s="1"/>
  <c r="E65" i="22"/>
  <c r="E75" s="1"/>
  <c r="E77" s="1"/>
  <c r="E81" s="1"/>
  <c r="C25" i="5"/>
  <c r="C35" s="1"/>
  <c r="H248" i="16"/>
  <c r="E28" i="4"/>
  <c r="H239" i="16"/>
  <c r="H278"/>
  <c r="J236"/>
  <c r="J278" s="1"/>
  <c r="H268"/>
  <c r="J226"/>
  <c r="J268" s="1"/>
  <c r="J233"/>
  <c r="J275" s="1"/>
  <c r="H275"/>
  <c r="C37" i="5" l="1"/>
  <c r="C38"/>
  <c r="C42" s="1"/>
  <c r="F28" i="4"/>
  <c r="E27"/>
  <c r="F27" s="1"/>
  <c r="H290" i="16"/>
  <c r="J248"/>
  <c r="J290" s="1"/>
  <c r="H281"/>
  <c r="J239"/>
  <c r="J281" s="1"/>
  <c r="H249"/>
  <c r="H251"/>
  <c r="J249" l="1"/>
  <c r="J291" s="1"/>
  <c r="H291"/>
  <c r="J251"/>
  <c r="J293" s="1"/>
  <c r="H293"/>
</calcChain>
</file>

<file path=xl/sharedStrings.xml><?xml version="1.0" encoding="utf-8"?>
<sst xmlns="http://schemas.openxmlformats.org/spreadsheetml/2006/main" count="2080" uniqueCount="648">
  <si>
    <t>Rovat megnevezése</t>
  </si>
  <si>
    <t>Rovat-szám</t>
  </si>
  <si>
    <t xml:space="preserve">Körmendi Közös Önkormányzati Hivatal </t>
  </si>
  <si>
    <t>Körmend Város Gondnoksága</t>
  </si>
  <si>
    <t>K1</t>
  </si>
  <si>
    <t>K2</t>
  </si>
  <si>
    <t>K3</t>
  </si>
  <si>
    <t>K4</t>
  </si>
  <si>
    <t>Működési célú támogatások államháztartáson belülre</t>
  </si>
  <si>
    <t>K506</t>
  </si>
  <si>
    <t>K5</t>
  </si>
  <si>
    <t>K512</t>
  </si>
  <si>
    <t>K61</t>
  </si>
  <si>
    <t>K67</t>
  </si>
  <si>
    <t>K6</t>
  </si>
  <si>
    <t>K7</t>
  </si>
  <si>
    <t>K74</t>
  </si>
  <si>
    <t>K8</t>
  </si>
  <si>
    <t>K1-K8</t>
  </si>
  <si>
    <t>Törvény szerinti illetmények, munkabérek</t>
  </si>
  <si>
    <t>Választott tisztségviselők juttatásai</t>
  </si>
  <si>
    <t>K121</t>
  </si>
  <si>
    <t>K1101</t>
  </si>
  <si>
    <t>Külső személyi juttatások</t>
  </si>
  <si>
    <t>K123</t>
  </si>
  <si>
    <t>Jubileumi jutalom</t>
  </si>
  <si>
    <t>K1106</t>
  </si>
  <si>
    <t>Személyi juttatások</t>
  </si>
  <si>
    <t>Munkaadókat terhelő járulékok és szociális hozzájárulási adó</t>
  </si>
  <si>
    <t>Dologi kiadások</t>
  </si>
  <si>
    <t>Ellátottak pénzbeli juttatásai</t>
  </si>
  <si>
    <t>Elvonások és befizetések</t>
  </si>
  <si>
    <t>K502</t>
  </si>
  <si>
    <t>Működési célú támogatások államháztartáson kívülre</t>
  </si>
  <si>
    <t>K513</t>
  </si>
  <si>
    <t>Egyéb működési célú kiadások</t>
  </si>
  <si>
    <t>Immateriális javak beszerzése, létesítése</t>
  </si>
  <si>
    <t>Egyéb tárgyi eszközök beszerzése, létesítése</t>
  </si>
  <si>
    <t>K64</t>
  </si>
  <si>
    <t>Beruházási célú előzetesen felszámított általános forgalmi adó</t>
  </si>
  <si>
    <t>Beruházások</t>
  </si>
  <si>
    <t>Ingatlanok felújítása</t>
  </si>
  <si>
    <t>K71</t>
  </si>
  <si>
    <t>Felújítási célú előzetesen felszámított általános forgalmi adó</t>
  </si>
  <si>
    <t>Felújítások</t>
  </si>
  <si>
    <t>K89</t>
  </si>
  <si>
    <t>Egyéb felhalmozási célú kiadások</t>
  </si>
  <si>
    <t>Költségvetési kiadások</t>
  </si>
  <si>
    <t xml:space="preserve">Kiadások mindösszesen </t>
  </si>
  <si>
    <t>Múzeum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</si>
  <si>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</si>
  <si>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</si>
  <si>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</si>
  <si>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</si>
  <si>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</si>
  <si>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</si>
  <si>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</si>
  <si>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</si>
  <si>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</si>
  <si>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</si>
  <si>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Önkormányzatok működési támogatásai</t>
  </si>
  <si>
    <t>B11</t>
  </si>
  <si>
    <t>Működési célú támogatások bevételei államháztartáson belülről</t>
  </si>
  <si>
    <t>B16</t>
  </si>
  <si>
    <t>Működési célú támogatások államháztartáson belülről</t>
  </si>
  <si>
    <t>B1</t>
  </si>
  <si>
    <t>Felhalmozási célú támogatások államháztartáson belülről</t>
  </si>
  <si>
    <t>B2</t>
  </si>
  <si>
    <t>Értékesítési és forgalmi adók</t>
  </si>
  <si>
    <t>B351</t>
  </si>
  <si>
    <t>Gépjárműadók</t>
  </si>
  <si>
    <t>B354</t>
  </si>
  <si>
    <t>Egyéb közhatalmi bevételek</t>
  </si>
  <si>
    <t>B36</t>
  </si>
  <si>
    <t>Közhatalmi bevételek</t>
  </si>
  <si>
    <t>B3</t>
  </si>
  <si>
    <t>Működési bevételek</t>
  </si>
  <si>
    <t>B4</t>
  </si>
  <si>
    <t>Ingatlanok értékesítése</t>
  </si>
  <si>
    <t>B52</t>
  </si>
  <si>
    <t>Felhalmozási bevételek</t>
  </si>
  <si>
    <t>B5</t>
  </si>
  <si>
    <t>Működési célú átvett pénzeszközök</t>
  </si>
  <si>
    <t>B6</t>
  </si>
  <si>
    <t>Egyéb felhalmozási célú átvett pénzeszközök</t>
  </si>
  <si>
    <t>B75</t>
  </si>
  <si>
    <t>Költségvetési bevételek</t>
  </si>
  <si>
    <t>B1-B7</t>
  </si>
  <si>
    <t>B7</t>
  </si>
  <si>
    <t xml:space="preserve">Bevételek  mindösszesen </t>
  </si>
  <si>
    <t xml:space="preserve">Hosszú lejáratú hitelek, kölcsönök felvétele </t>
  </si>
  <si>
    <t>B8111</t>
  </si>
  <si>
    <t>ebből: pénzügyi vállalkozás</t>
  </si>
  <si>
    <t>Likviditási célú hitelek, kölcsönök felvétele pénzügyi vállalkozástól</t>
  </si>
  <si>
    <t>B8112</t>
  </si>
  <si>
    <t>Rövid lejáratú hitelek, kölcsönök felvétele</t>
  </si>
  <si>
    <t>B8113</t>
  </si>
  <si>
    <t xml:space="preserve">Hitel-, kölcsönfelvétel államháztartáson kívülről </t>
  </si>
  <si>
    <t>B811</t>
  </si>
  <si>
    <t xml:space="preserve">Forgatási célú belföldi értékpapírok beváltása, értékesítése </t>
  </si>
  <si>
    <t>B8121</t>
  </si>
  <si>
    <t>ebből: befektetési jegyek</t>
  </si>
  <si>
    <t>Forgatási célú belföldi értékpapírok kibocsátása</t>
  </si>
  <si>
    <t>B8122</t>
  </si>
  <si>
    <t xml:space="preserve">Befektetési célú belföldi értékpapírok beváltása, értékesítése </t>
  </si>
  <si>
    <t>B8123</t>
  </si>
  <si>
    <t>ebből: kárpótlási jegyek</t>
  </si>
  <si>
    <t>Befektetési célú belföldi értékpapírok kibocsátása</t>
  </si>
  <si>
    <t>B8124</t>
  </si>
  <si>
    <t xml:space="preserve">Belföldi értékpapírok bevételei </t>
  </si>
  <si>
    <t>B812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</si>
  <si>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</si>
  <si>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</si>
  <si>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</si>
  <si>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</si>
  <si>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</si>
  <si>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</si>
  <si>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</si>
  <si>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</si>
  <si>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ebből: nemzetközi fejlesztési szervezetek</t>
  </si>
  <si>
    <t>ebből: más kormányok</t>
  </si>
  <si>
    <t>ebből: külföldi pénzintézetek</t>
  </si>
  <si>
    <t xml:space="preserve">Külföldi finanszírozás bevételei </t>
  </si>
  <si>
    <t>B82</t>
  </si>
  <si>
    <t>Működési tartalék</t>
  </si>
  <si>
    <t>Önkormányzatok működési támogatásai összesen</t>
  </si>
  <si>
    <t>Működési kiadások összesen:</t>
  </si>
  <si>
    <t>Felhalmozási tartalék</t>
  </si>
  <si>
    <t>Felhalmozási kiadás összesen:</t>
  </si>
  <si>
    <t>Egyéb Felhalmozási bevételek</t>
  </si>
  <si>
    <t>Összesen</t>
  </si>
  <si>
    <t xml:space="preserve">Működési bevételek </t>
  </si>
  <si>
    <t>Közhatalmi bevételek összesen</t>
  </si>
  <si>
    <t>Működési célú átvett pénzeszközök kölcsön visszat.</t>
  </si>
  <si>
    <t>Felhalmozási célú egyéb bevétel</t>
  </si>
  <si>
    <t>Felhalmozási maradvány</t>
  </si>
  <si>
    <t>Kiadás</t>
  </si>
  <si>
    <t>Bevétel</t>
  </si>
  <si>
    <t>I. Működés</t>
  </si>
  <si>
    <t>K1.     Személyi juttatások</t>
  </si>
  <si>
    <t xml:space="preserve">K2.     Munkaadókat terhelő járulékok és szociális hozzájárulási adó </t>
  </si>
  <si>
    <t xml:space="preserve">K3.     Dologi kiadások </t>
  </si>
  <si>
    <t xml:space="preserve">K4.     Ellátottak pénzbeli juttatásai </t>
  </si>
  <si>
    <t xml:space="preserve">B4.     Működési bevételek </t>
  </si>
  <si>
    <t>K5.     Egyéb működési célú támogatások Áh-n belülre</t>
  </si>
  <si>
    <t>K5.     Egyéb működési célú támogatások Áh-n kivülre</t>
  </si>
  <si>
    <t>II.Felhalmozás</t>
  </si>
  <si>
    <t xml:space="preserve">K6.      Beruházási kiadások </t>
  </si>
  <si>
    <t>B2.     Felhalmozási célú támogatások  államháztartáson belülről</t>
  </si>
  <si>
    <t xml:space="preserve">K7.      Felújítások </t>
  </si>
  <si>
    <t xml:space="preserve">B5.     Felhalmozási bevételek, vagyon értékesítés </t>
  </si>
  <si>
    <t xml:space="preserve">K8.      Egyéb felhalmozási célú átadott  </t>
  </si>
  <si>
    <t>Felhalmozási bevétel összesen :</t>
  </si>
  <si>
    <t xml:space="preserve"> KIADÁS MINDÖSSZESEN:</t>
  </si>
  <si>
    <t>BEVÉTEL MINDÖSSZESEN</t>
  </si>
  <si>
    <t>Megnevezés</t>
  </si>
  <si>
    <t>Államháztartáson belüli megelőlegezések</t>
  </si>
  <si>
    <t>B814</t>
  </si>
  <si>
    <t>Államháztartáson belüli megelőlegezések törlesztése</t>
  </si>
  <si>
    <t>B815</t>
  </si>
  <si>
    <t>Betétek megszüntetése</t>
  </si>
  <si>
    <t>B817</t>
  </si>
  <si>
    <t xml:space="preserve">Központi költségvetés sajátos finanszírozási bevételei </t>
  </si>
  <si>
    <t>B818</t>
  </si>
  <si>
    <t>ebből: tulajdonosi kölcsönök visszatérülése</t>
  </si>
  <si>
    <t xml:space="preserve">Belföldi finanszírozás bevételei </t>
  </si>
  <si>
    <t>B81</t>
  </si>
  <si>
    <t xml:space="preserve">építményadó </t>
  </si>
  <si>
    <t>B34</t>
  </si>
  <si>
    <t xml:space="preserve">épület után fizetett idegenforgalmi adó </t>
  </si>
  <si>
    <t>magánszemélyek kommunális adója</t>
  </si>
  <si>
    <t>telekadó</t>
  </si>
  <si>
    <t>ebből: állandó jeleggel végzett iparűzési tevékenység után fizetett helyi iparűzési adó</t>
  </si>
  <si>
    <t>ebből: ideiglenes jeleggel végzett tevékenység után fizetett helyi iparűzési adó</t>
  </si>
  <si>
    <t>B355</t>
  </si>
  <si>
    <t xml:space="preserve">ebből: tartózkodás után fizetett idegenforgalmi adó </t>
  </si>
  <si>
    <t xml:space="preserve">Termékek és szolgáltatások adói </t>
  </si>
  <si>
    <t>B35</t>
  </si>
  <si>
    <t>eljárási illetékek</t>
  </si>
  <si>
    <t>ebrendészeti hozzájárulás</t>
  </si>
  <si>
    <t>környezetvédelmi bírság</t>
  </si>
  <si>
    <t>természetvédelmi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</si>
  <si>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</si>
  <si>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</si>
  <si>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K48</t>
  </si>
  <si>
    <t xml:space="preserve">Ellátottak pénzbeli juttatásai </t>
  </si>
  <si>
    <t>Körmendi Közös Önkormányzati Hivatal</t>
  </si>
  <si>
    <t xml:space="preserve">Körmend Város Gondnoksága </t>
  </si>
  <si>
    <t>Központi, irányító szervi támogatások folyósítása működési célra</t>
  </si>
  <si>
    <t>Központi, irányító szervi támogatások folyósítása felhalmozási célra</t>
  </si>
  <si>
    <t>Felhalmozási célú támogatások államháztartáson belülre</t>
  </si>
  <si>
    <t>Finanszírozási bevételek</t>
  </si>
  <si>
    <t>B8</t>
  </si>
  <si>
    <t>B813</t>
  </si>
  <si>
    <t>Bevételek mindösszesen</t>
  </si>
  <si>
    <t>B1-B8</t>
  </si>
  <si>
    <t>Egyéb felhalmozási bevételek</t>
  </si>
  <si>
    <t>Összesen:</t>
  </si>
  <si>
    <t>Kiadás mindösszesen:</t>
  </si>
  <si>
    <t>Vagyoni tipusú adók összesen</t>
  </si>
  <si>
    <t>Értékesítési és forgalmi adók összesen</t>
  </si>
  <si>
    <t>Gyógyszertámogatás</t>
  </si>
  <si>
    <t>Fűtési támogatás</t>
  </si>
  <si>
    <t>Temetési költségekhez hozzájárulás</t>
  </si>
  <si>
    <t>Köztemetés</t>
  </si>
  <si>
    <t>Eseti támogatás</t>
  </si>
  <si>
    <t>Lakhatási támogatás</t>
  </si>
  <si>
    <t>Talajterhelési díj</t>
  </si>
  <si>
    <t>Létszám (fő)</t>
  </si>
  <si>
    <t>I. Helyi önkormányzatok működésének általános támogatása</t>
  </si>
  <si>
    <t>1. Települési önkormányzatok működésének támogatása</t>
  </si>
  <si>
    <t>a. önkormámyzati hivatal működésének támogatása</t>
  </si>
  <si>
    <t>b. település üzemeltetéséhez kapcsolódó feladatellátás támogatása</t>
  </si>
  <si>
    <t>ba. zöldterület gazdálkodással kapcsolatos feladatok ellátásának támogatása</t>
  </si>
  <si>
    <t>bb. közvilágítás fenntartásának támogatása</t>
  </si>
  <si>
    <t>bc. köztetmető fenntartással kapcsolatos feladatok támogatása</t>
  </si>
  <si>
    <t>bd. Közutak fenntartásának támogatása</t>
  </si>
  <si>
    <t>c. egyéb önkormányzati feladatok támogatása</t>
  </si>
  <si>
    <t>d. lakott külterülettel kapcsolatos feladatok támogatása</t>
  </si>
  <si>
    <t>e. ülőhelyi feladatok támogatása</t>
  </si>
  <si>
    <t>Települési önkormányzatok működésének támogatása összesen:</t>
  </si>
  <si>
    <t>II. Települési önkormányzatok egyes köznevelési feladatainak támogatása</t>
  </si>
  <si>
    <t>1. Óvodapedagógusok és az óvodapedagógusok nevelőmunkáját közvetlenül segítők bértámogatása</t>
  </si>
  <si>
    <t>a. óvodapedagógusok elismert létszáma</t>
  </si>
  <si>
    <t>2. Óvodaműködtetési támogatás</t>
  </si>
  <si>
    <t>Települési önkormányzatok egyes köznevelési feladatainak támogatása összesen:</t>
  </si>
  <si>
    <t>3. Egyes szociális és gyermekjóléti feladatok támogatása</t>
  </si>
  <si>
    <t>a. Család- és gyermekjóléti szolgálat</t>
  </si>
  <si>
    <t>b. Család- és gyermekjóléti központ</t>
  </si>
  <si>
    <t>c. Szociális étkeztetés</t>
  </si>
  <si>
    <t>f. Időskorúak nappali intézményi ellátása</t>
  </si>
  <si>
    <t>15+15</t>
  </si>
  <si>
    <t>j. Bölcsőde, mini bölcsőde-nem fogyatékos, hátrányos helyzetű gyermek</t>
  </si>
  <si>
    <t>* Bölcsődei feladat</t>
  </si>
  <si>
    <t>Támogató szolgálat</t>
  </si>
  <si>
    <t>4. A  települési önkormányzatok által biztosított egyes szociális szakosított ellátások, valamint a gyermekek átmeneti gondozásával kapcsolatos feladatok támogatása</t>
  </si>
  <si>
    <t>b. intézményi-üzemeltési támogatás</t>
  </si>
  <si>
    <t>5. Gyermekétkeztetés támogatása</t>
  </si>
  <si>
    <t>b. gyermekétkeztetés üzemeltetési támogatása</t>
  </si>
  <si>
    <t>7. Kiegészítő támogatás a böcsődében, mini bölcsődében foglalkoztatott, felsőfokú végzettségű kisgyermeknevelők és szakemberek béréhez</t>
  </si>
  <si>
    <t>IV. A települési önkormányzatok kulturális feladatainak támogatása</t>
  </si>
  <si>
    <t>1. Könyvtári, közművelődési és múzeumi feladatok támogatása</t>
  </si>
  <si>
    <t>e. Települési önkormányzatok muzeális intézményi feladatainak támogatása</t>
  </si>
  <si>
    <t>Központi támogatás mindösszesen</t>
  </si>
  <si>
    <t>V. Egyéb működési célú támogatások bevételei államháztartáson belülről</t>
  </si>
  <si>
    <t>1. Csákánydoroszló Község támogatása a Közös Önkormányzati Hivatal működéséhez</t>
  </si>
  <si>
    <t>Egyéb működési célú támogatások bevételei államháztartáson belülről</t>
  </si>
  <si>
    <t>II. Felhalmozási célú támogatások államháztartáson belülről</t>
  </si>
  <si>
    <t>1. Felhalmozási célú támogatások bevételei államháztartáson belülről</t>
  </si>
  <si>
    <t>Felhalmozási célú támogatások bevételei államháztartáson belülről</t>
  </si>
  <si>
    <t>III. Közhatalmi bevételek működési</t>
  </si>
  <si>
    <t>1. Értékesítési és forgalmi adók</t>
  </si>
  <si>
    <t>2. Gépjárműadók</t>
  </si>
  <si>
    <t>3. Egyéb áruhasználati és szolgáltatási adók</t>
  </si>
  <si>
    <t>4. Egyéb közhatalmi bevételek</t>
  </si>
  <si>
    <t>Közhatalmi bevételek működési összesen</t>
  </si>
  <si>
    <t>V. Működési bevételek</t>
  </si>
  <si>
    <t>1. Intézményi működési bevétel</t>
  </si>
  <si>
    <t>a.  MIK</t>
  </si>
  <si>
    <t>b. Múzeum</t>
  </si>
  <si>
    <t>c. Könyvtár</t>
  </si>
  <si>
    <t>e. Iskolai élelmezés</t>
  </si>
  <si>
    <t>g. Körmendi Közös Önkormányzati Hivatal</t>
  </si>
  <si>
    <t>2. Körmend Város Önkormányzata</t>
  </si>
  <si>
    <t>VI. Felhalmozási bevételek</t>
  </si>
  <si>
    <t>1. Ingatlanok értékesítése</t>
  </si>
  <si>
    <t>1. Kölcsön visszatérülése</t>
  </si>
  <si>
    <t>Kölcsön visszatérülése</t>
  </si>
  <si>
    <t>Felhalmozási célú átvett pénzeszközök</t>
  </si>
  <si>
    <t>IX. Finanszírozási bevételek működési</t>
  </si>
  <si>
    <t>Finanszírozási bevételek működési</t>
  </si>
  <si>
    <t>Maradvány igénybevétele</t>
  </si>
  <si>
    <t>1. Hitel felvétele</t>
  </si>
  <si>
    <t>Hitel felvétele</t>
  </si>
  <si>
    <t>K1. Személyi juttatások</t>
  </si>
  <si>
    <t>K2. Munkaadókat terhelő járulékok és szociális hozzájárulási adó</t>
  </si>
  <si>
    <t>K3. Dologi kiadások</t>
  </si>
  <si>
    <t>K4.Ellátottak juttatásai</t>
  </si>
  <si>
    <t>K5. Egyéb működési célú támogatások Államháztartáson belülre</t>
  </si>
  <si>
    <t>Körmend és Kistérsége Önkormányzati Társulás</t>
  </si>
  <si>
    <t>1. Központi támogatás átadása szociális feladatokra</t>
  </si>
  <si>
    <t>2. Önkormányzati saját forrás átadása csak Körmendi feladatokra</t>
  </si>
  <si>
    <t>3. Önkormányzati saját forrás átadása házi segítségnyújtás feladatra</t>
  </si>
  <si>
    <t>4. Önkormányzati saját forrás átadása egyéb szociális feladatokra</t>
  </si>
  <si>
    <t>Körmend és Kistérsége Önkormányzati Társulás összesen</t>
  </si>
  <si>
    <t>Körmend és Mikrotérsége Köznevelési Intézményfenntartó Társulás</t>
  </si>
  <si>
    <t>1. Központi támogatás átadása óvodai feladatra</t>
  </si>
  <si>
    <t>2. Központi támogatás átadása óvodai étkeztetés</t>
  </si>
  <si>
    <t>4.Áthuzódó feladatokra</t>
  </si>
  <si>
    <t>Bölcsődei feladat</t>
  </si>
  <si>
    <t>1.Központi támogatás átadása bölcsődei feladatra</t>
  </si>
  <si>
    <t>2. Központi támogatás átadása bölcsődei étkezési feladatra</t>
  </si>
  <si>
    <t>Bölcsődei feladat összesen</t>
  </si>
  <si>
    <t>Önkormányzatoknak óvodába bejárók után</t>
  </si>
  <si>
    <t>Bursa ösztöndíj</t>
  </si>
  <si>
    <t>K5. Egyéb működési célú támogatások Államháztartáson kívülre</t>
  </si>
  <si>
    <t>1. Sport, kultúra, szoc</t>
  </si>
  <si>
    <t>2. Rádió</t>
  </si>
  <si>
    <t>3. Unger Nonprotit</t>
  </si>
  <si>
    <t>4. Őrségi vizrend</t>
  </si>
  <si>
    <t>5. ENNYK</t>
  </si>
  <si>
    <t>6. Média Centrum</t>
  </si>
  <si>
    <t>Működési kiadás összesen</t>
  </si>
  <si>
    <t>Működési kiadás mindösszesen</t>
  </si>
  <si>
    <t>K6. Beruházási kiadások</t>
  </si>
  <si>
    <t>K7. Felújítások</t>
  </si>
  <si>
    <t>K8. Egyéb felhalmozási célú átadott</t>
  </si>
  <si>
    <t>Felhalmozási kiadás mindösszesen</t>
  </si>
  <si>
    <t>II. Felhalmozás</t>
  </si>
  <si>
    <t>Saját bevétel</t>
  </si>
  <si>
    <t>Helyi adóból származó bevétel</t>
  </si>
  <si>
    <t>Önk-i vagyon, vagyoni ért jog értékesítése, hasznosítása</t>
  </si>
  <si>
    <t>Osztalék, koncessziós díj és hozambevétel</t>
  </si>
  <si>
    <t>Tárgyi eszköz és imm j, részvény, részesedés értékesítés bevétele</t>
  </si>
  <si>
    <t>bírság, pótlék és díjbevétel</t>
  </si>
  <si>
    <t>kezességvállalás megtérülése</t>
  </si>
  <si>
    <t>Saját bevétel 50%-a</t>
  </si>
  <si>
    <t>Előző években keletkezett tárgyévi fizetési kötelezettség</t>
  </si>
  <si>
    <t>Körmendi K. K. Múzeum és Könyvtár</t>
  </si>
  <si>
    <t>Kamatfizetés összesen</t>
  </si>
  <si>
    <t>Fizetési kötelezettségek összesen</t>
  </si>
  <si>
    <t>Adósságot keletkeztető ügyletek felső határa</t>
  </si>
  <si>
    <t>Körmend Város Önkormányzat</t>
  </si>
  <si>
    <t>Faludi F . Könyvtár</t>
  </si>
  <si>
    <t>Külső finanszírozás bevétele - hitel felhalmozási</t>
  </si>
  <si>
    <t>Könyvtár</t>
  </si>
  <si>
    <t>Körmend város Önkormányzata</t>
  </si>
  <si>
    <t>Kulturális Központ</t>
  </si>
  <si>
    <t>Hiteltörlesztés összesen</t>
  </si>
  <si>
    <t>K1109</t>
  </si>
  <si>
    <t>K1113</t>
  </si>
  <si>
    <t>Közlekedési költségtérítés</t>
  </si>
  <si>
    <t>Foglalkoztatottak e.személyi jutt.</t>
  </si>
  <si>
    <t>K122</t>
  </si>
  <si>
    <t>Munkavégz.ir.egyéb jogv. Nem saját fogl.</t>
  </si>
  <si>
    <t>K63</t>
  </si>
  <si>
    <t>Informatikai eszközök beszerzése, létesítése</t>
  </si>
  <si>
    <t>K84</t>
  </si>
  <si>
    <t>Egyéb felhalmozási célú támog. ÁH-n belülre</t>
  </si>
  <si>
    <t>Finanszírozási kiadások</t>
  </si>
  <si>
    <t>K9</t>
  </si>
  <si>
    <t>Egyéb árubeszerzés és szolg. Adó</t>
  </si>
  <si>
    <t>B74</t>
  </si>
  <si>
    <t>Felhalm. C.visszatart. Támog, kölcsönök, vissz ÁH-n kívülről</t>
  </si>
  <si>
    <t>B816</t>
  </si>
  <si>
    <t>Mindösszesen kiadás</t>
  </si>
  <si>
    <t>K1-K9</t>
  </si>
  <si>
    <t>Eredeti</t>
  </si>
  <si>
    <t>ÖSSZESEN (eredeti)</t>
  </si>
  <si>
    <t>Finanszírozási bevétel</t>
  </si>
  <si>
    <t>2018. évi eredeti előirányzat</t>
  </si>
  <si>
    <t>B16.     Működési célú támogatások  államháztartáson belülről</t>
  </si>
  <si>
    <t>B11-15.    Önkormányzatok működési támogatásai</t>
  </si>
  <si>
    <t>B74. Felhalmozási célú átvett pénzeszköz-kölcsön visszatérülés</t>
  </si>
  <si>
    <t>B75. Felhalmozási célú átvett pénzeszköz ÁH-n kívül</t>
  </si>
  <si>
    <t>B813. Maradvány igénybevétel - működési</t>
  </si>
  <si>
    <t>B813. Maradvány igénybevétel - felhalmozási</t>
  </si>
  <si>
    <t>K73</t>
  </si>
  <si>
    <t>Egyéb tárgyi eszköz felújítássa</t>
  </si>
  <si>
    <t>K512.  Felhalmozási tartalék - feladattal terhelt - használati díj</t>
  </si>
  <si>
    <t>K512.  Felhalmozási tartalék - feladattal terhelt - kötött</t>
  </si>
  <si>
    <t xml:space="preserve">K512. Tartalék - szabad </t>
  </si>
  <si>
    <t>1. Előző évi maradvány igénybevétele - felhalmozási</t>
  </si>
  <si>
    <t>2. Előző évi maradvány igénybevétele - működési</t>
  </si>
  <si>
    <t>Kulturális pótlék</t>
  </si>
  <si>
    <t>7. BÖK</t>
  </si>
  <si>
    <t>adatok Ft-ban"</t>
  </si>
  <si>
    <t>Készenléti, ügyeleti, helyettesítési</t>
  </si>
  <si>
    <t>K1104</t>
  </si>
  <si>
    <t>K9      Finanszírozási kiadás - központi támogatás megelőlegezése</t>
  </si>
  <si>
    <t>1. Kölcsönfelvétel államháztartáson kívülről (működési hitel)</t>
  </si>
  <si>
    <t>K513 Tartalék - szabad</t>
  </si>
  <si>
    <t>K513 Tartalék - kötött</t>
  </si>
  <si>
    <t>g. Foglalkoztatási támogatásban részesülő fogyatékos nappali intézményben
 ellátottak száma-társulás által történő feladatellátás</t>
  </si>
  <si>
    <t>d. Körmend Város Gondnoksága</t>
  </si>
  <si>
    <t>Működési maradvány</t>
  </si>
  <si>
    <t>Rábán aluli csapadékvízelvezetés-tervezés</t>
  </si>
  <si>
    <t>+</t>
  </si>
  <si>
    <t>Körmend Város Önkormányzata intézményei 2018. évi tervezett működési és felhalmozási célú finanszírozása</t>
  </si>
  <si>
    <t>18+32</t>
  </si>
  <si>
    <t>7. Szociális foglalkoztatásra</t>
  </si>
  <si>
    <t>8. INTERREG projekt megvalósítása - visszatérülő</t>
  </si>
  <si>
    <t>4. Áthúzódó feladatokra</t>
  </si>
  <si>
    <t xml:space="preserve">3. Önkormányzati saját forrás átadása </t>
  </si>
  <si>
    <t>5. Ügyeleti feladatra</t>
  </si>
  <si>
    <t xml:space="preserve">6. Társulási tagdíj </t>
  </si>
  <si>
    <t>3. Önkormányzati saját forrás átadása</t>
  </si>
  <si>
    <t>K512. Tartalék -  felhasználási kötelezettséggel terhelt -OEP</t>
  </si>
  <si>
    <t>K3.     Dologi kiadások: ÁFA befizetés HD bevétel után</t>
  </si>
  <si>
    <t xml:space="preserve">B4.   Működési bevételek HD ÁFA visszetérülés </t>
  </si>
  <si>
    <t>B4.     Működési bevételek HD ÁFA bevétel,</t>
  </si>
  <si>
    <t>B813.Maradvány 160 mill + 50 millióból</t>
  </si>
  <si>
    <t>B813 Külső felhalmozási célú finanszírozási művelet</t>
  </si>
  <si>
    <t>Önkormányzat</t>
  </si>
  <si>
    <t>Közös Önkormányzati Hivatal</t>
  </si>
  <si>
    <t>Körmendi Kulturális Központ, Múzeum és Könyvtár</t>
  </si>
  <si>
    <t>Önkormányzat összesen</t>
  </si>
  <si>
    <t>Bruttó</t>
  </si>
  <si>
    <t>Nettó</t>
  </si>
  <si>
    <t>ÁFA</t>
  </si>
  <si>
    <t>Petőfi szobor talapzat készítés</t>
  </si>
  <si>
    <t>Bástya u. körforgalom építése, műszaki ell.</t>
  </si>
  <si>
    <t>Újváros utca I-II- ütem kivitelezése és műszaki ellenőrzés</t>
  </si>
  <si>
    <t>Hunyadi utcai 100 telekhez út, járda és közműtervezés</t>
  </si>
  <si>
    <t>Szabadság tér öntözőrendszer kialakítása</t>
  </si>
  <si>
    <t xml:space="preserve">HÉSZ rendelet módosítás 2017-ről </t>
  </si>
  <si>
    <t>Teleki u. burkolatfelújítás (áthúzódó)(fordított áfás)</t>
  </si>
  <si>
    <t>Ipari terület ivóvíz ellátás bővítés</t>
  </si>
  <si>
    <t>Körmend IV. Béla király u.- Bástya u. - József A. u. - Bem u. vízvezeték hálózat összekötés tervezési feladatai</t>
  </si>
  <si>
    <t>Szennyvíztisztító telep mechanikai előtisztító tervezés, kivitelezés</t>
  </si>
  <si>
    <t>Ipari terület szennyvíz elvezetés  bővítése</t>
  </si>
  <si>
    <t>Pászthory ház  megvásárlása Rákóczi u.</t>
  </si>
  <si>
    <t xml:space="preserve">KVG gépek, eszközök </t>
  </si>
  <si>
    <t>KVG kisértékű eszközök bérleményekhez</t>
  </si>
  <si>
    <t>KVG kisértékű eszközök települési feladatokhoz</t>
  </si>
  <si>
    <t>Kisértékű Számítástechnikai-, egyéb gép -eszközök</t>
  </si>
  <si>
    <t>Járásszékhely múzeumok szakmai támogatása-2017.</t>
  </si>
  <si>
    <t>Futball klub világítás kiépítéshez közműfejlesztési önrész</t>
  </si>
  <si>
    <t>Piac csapadékrendszer kialakítás tervezés, kivitelezés</t>
  </si>
  <si>
    <t>TOP Körmend ipari terület infrastruktúrájának fejlesztése</t>
  </si>
  <si>
    <t>VÁSÁR-TÉR, helyi piac létesítése Körmenden</t>
  </si>
  <si>
    <t>A körmendi Dózsa György utca és Rákóczi utca közötti lakóterület zöldterületi rehabilitációja - zöldváros</t>
  </si>
  <si>
    <t>Kerékpárosbarát fejlesztés Körmenden</t>
  </si>
  <si>
    <t>Körmend keleti városrész csapadékvíz-elvezetése</t>
  </si>
  <si>
    <t xml:space="preserve">Dr. Batthyányné Coreth Mária Óvoda fejlesztése, Körmend </t>
  </si>
  <si>
    <t>Természeti kincseink nyomában - az Őrség és a Rábamente integrált turisztikai fejlesztése</t>
  </si>
  <si>
    <t>Körmend Város Önkormányzata ASP KÖZPONTHOZ VALÓ CSATLAKOZÁSA</t>
  </si>
  <si>
    <t>A körmendi volt cipőgyári területek közösségi-kulturális célú rehabilitációja - barnamezős beruházás</t>
  </si>
  <si>
    <t>Energiahatékonyság fokozása Körmenden (mozi és Hunyadi)</t>
  </si>
  <si>
    <t>Körmendi közösségfejlesztés - CLLD-mozi</t>
  </si>
  <si>
    <t>A körmendi köztemetőben található I. világháborús emlékmű felújítása</t>
  </si>
  <si>
    <t>Kamerarendszer bővítése</t>
  </si>
  <si>
    <t>Beruházás összesen</t>
  </si>
  <si>
    <t>Kulturális Közp. Tetőfelújítás (2017-ről)</t>
  </si>
  <si>
    <t>Temetők felújítása</t>
  </si>
  <si>
    <t>Deák F u. járdafelújítás</t>
  </si>
  <si>
    <t>Orgona u. burkolat felújítása</t>
  </si>
  <si>
    <t>Dankó P. u., Tompa M.u. útburkolat, csapadékvíz-elvezetés felújítása ), műszaki ellenőrzés,</t>
  </si>
  <si>
    <t>Rábán aluli terület csapadékvíz elvezetés tervezése</t>
  </si>
  <si>
    <t>Honvéd u. burkolatfelújítása</t>
  </si>
  <si>
    <t>Kocsiszin felújítása</t>
  </si>
  <si>
    <t>Áchim A u. burkolatfelújítás</t>
  </si>
  <si>
    <t>Béke u. burkolatfelújítás</t>
  </si>
  <si>
    <t>Thököly u. burkolatfelújítás tervezés</t>
  </si>
  <si>
    <t>Bérlakások felújítása (Széchenyi, Rákóczi, Vida)</t>
  </si>
  <si>
    <t>Bástya u ívóvíz rekonstrukció</t>
  </si>
  <si>
    <t>Lóistáló felújítása</t>
  </si>
  <si>
    <t>Körmend IV. sz. szennyvíz -átemelő (Ady E. u.)                                                                                       Bélelés, villamos és acélszerkezeti rekonstrukció</t>
  </si>
  <si>
    <t>Körmend III. sz. szennyvíz-átemelő (Mátyás k. u.)                           Térvilágítás kiépítés</t>
  </si>
  <si>
    <t>Kubinyi Ágoston program a Múzeumhoz</t>
  </si>
  <si>
    <t>MIK nagyterem  világítás rekonstrukció - érdekeltégnövelő</t>
  </si>
  <si>
    <t>Felújítás összesen</t>
  </si>
  <si>
    <t xml:space="preserve">Felhalmozásra átadott </t>
  </si>
  <si>
    <t>Társasházaknak felújítási alapba</t>
  </si>
  <si>
    <t>Futball klub világítás kiépítés TAO önerő az MLSZ-nek</t>
  </si>
  <si>
    <t>Körmendi FC biztonsági  kerítés kiépítéshez, berendezéshez TAO önerő</t>
  </si>
  <si>
    <t>Nádaljai FC TAO önerőhöz</t>
  </si>
  <si>
    <t>ADA Bútorgyár Kft beruházási támogatás</t>
  </si>
  <si>
    <t>Bérlőkijelölési jog megváltás visszafizetése</t>
  </si>
  <si>
    <t>Felhalmozásra átadott összesen</t>
  </si>
  <si>
    <t>feladattal terhelt használati díj</t>
  </si>
  <si>
    <t>feladattal terhelt  EUS támogatásból</t>
  </si>
  <si>
    <t>felhalmozási tartalék új pályázatokhoz</t>
  </si>
  <si>
    <t>felhalmozási tartalék többletfeladatok tervezéséhez</t>
  </si>
  <si>
    <t>Felhalmozási tartalék összesen</t>
  </si>
  <si>
    <t>FELHALMOZÁSI KIADÁS ÖSSZESEN</t>
  </si>
  <si>
    <t>K3.     Dologi kiadások EU-s és egyéb pályázatokhoz</t>
  </si>
  <si>
    <t>Ingatlanok</t>
  </si>
  <si>
    <t>K62</t>
  </si>
  <si>
    <t xml:space="preserve">Ingatlanok </t>
  </si>
  <si>
    <t>Mindösszesen</t>
  </si>
  <si>
    <t>Felhalmozási célú támogatások államháztartáson kivülre</t>
  </si>
  <si>
    <t>Iparüzési adó</t>
  </si>
  <si>
    <t>Idegenforgalmi adó</t>
  </si>
  <si>
    <t>B81 Elvonás visszatérülés</t>
  </si>
  <si>
    <t xml:space="preserve">Feladatmutató </t>
  </si>
  <si>
    <t xml:space="preserve">Fajlagos összeg </t>
  </si>
  <si>
    <t>Beszámítás</t>
  </si>
  <si>
    <t>Körmend Város Önkormányzata 2018. évi tervezett pénzbeli ellátásai</t>
  </si>
  <si>
    <t>Tankönyv támogatás</t>
  </si>
  <si>
    <t>Újszülött támogatása</t>
  </si>
  <si>
    <t>5. Szociális foglalkoztatás</t>
  </si>
  <si>
    <t>6. Nemzeti Egészségbiztosítási Alap (II. sz. háziorvosi rendelő)</t>
  </si>
  <si>
    <t>7. NKA - Kulturális Központ, Könyvtár</t>
  </si>
  <si>
    <t>2. Önkormányzati Társulástól - INTERREG pályázatból</t>
  </si>
  <si>
    <t>VII. Felhalmozási célú átvett pénzeszközök</t>
  </si>
  <si>
    <t>3. Elvonás MIK-től</t>
  </si>
  <si>
    <t>Működési kiadás</t>
  </si>
  <si>
    <t xml:space="preserve">Működési bevétel </t>
  </si>
  <si>
    <t xml:space="preserve">Működési kiadás </t>
  </si>
  <si>
    <t xml:space="preserve">Felhalmozási kiadás  </t>
  </si>
  <si>
    <t xml:space="preserve">Finanszírozási bevétel </t>
  </si>
  <si>
    <t xml:space="preserve">Felhalmozási bevétel </t>
  </si>
  <si>
    <t xml:space="preserve">Felhalmozási kiadás </t>
  </si>
  <si>
    <t>Tervezett igénybevétel</t>
  </si>
  <si>
    <t>Kosárlabda klub sportcsarnok, uszoda használat</t>
  </si>
  <si>
    <t>BBÁ táncegyüttes terembérlet</t>
  </si>
  <si>
    <t>Vk. Nyugdíjas Klub  terembérlet</t>
  </si>
  <si>
    <t>Fúvószenekar terembérlet terembérlet</t>
  </si>
  <si>
    <t>KASZT terembérlet</t>
  </si>
  <si>
    <t>Vöröskereszt terembérlet</t>
  </si>
  <si>
    <t>Senior Néptánccsoport</t>
  </si>
  <si>
    <t>B8111 Külső működési finanszírozási művelet</t>
  </si>
  <si>
    <t xml:space="preserve">B16-5 Társadalombiztosítási Alapoktól átvett </t>
  </si>
  <si>
    <t>B16-5 Elkülönített Alapoktól - fejezettől</t>
  </si>
  <si>
    <t>Módosított</t>
  </si>
  <si>
    <t xml:space="preserve"> Működési célú módosított előirányzat</t>
  </si>
  <si>
    <t xml:space="preserve"> Működési célú 
eredeti előirányzat</t>
  </si>
  <si>
    <t xml:space="preserve"> Felhalmozási célú 
eredeti előirányzat</t>
  </si>
  <si>
    <t xml:space="preserve"> Felhalmozási célú 
módosított előirányzat</t>
  </si>
  <si>
    <t>2018. évi 
eredeti előirányzat</t>
  </si>
  <si>
    <t>2018. évi 
módosított előirányzat</t>
  </si>
  <si>
    <t xml:space="preserve">2018. évi 
módosított előirányzat </t>
  </si>
  <si>
    <t xml:space="preserve">2018. évi 
eredeti előirányzat </t>
  </si>
  <si>
    <t>K513.  Felhalmozási tartalék - feladattal terhelt - használati díj</t>
  </si>
  <si>
    <t>K513.  Felhalmozási tartalék - feladattal terhelt - tervezésre</t>
  </si>
  <si>
    <t>K513.   Felhalmozási tartalék - szabad</t>
  </si>
  <si>
    <t>K513.  Felhalmozási tartalék - feladattal terhelt - pályázat önerő</t>
  </si>
  <si>
    <t>K1102</t>
  </si>
  <si>
    <t>K1103</t>
  </si>
  <si>
    <t>Céljuttatás</t>
  </si>
  <si>
    <t>Béren kívüli juttatás</t>
  </si>
  <si>
    <t>K1107</t>
  </si>
  <si>
    <t>Önkormányzat
módosított előirányzat</t>
  </si>
  <si>
    <t>Önkormányzat összesen
módosított előirányzat</t>
  </si>
  <si>
    <t>Körmend Város Gondnoksága
módosított előirányzat</t>
  </si>
  <si>
    <t>Körmendi Kulturális Központ, Múzeum és Könyvtár
módosított előirányzat</t>
  </si>
  <si>
    <t>Közös Önkormányzati Hivatal
módosított előirányzat</t>
  </si>
  <si>
    <t>Kiállítóterem behatolás jelző felszerelése</t>
  </si>
  <si>
    <t>felhalmozási szabad tartalék</t>
  </si>
  <si>
    <t>Kosárlabda Klub fejlesztési célú támogatása</t>
  </si>
  <si>
    <t>K512 Tartalék - Kötött felh. Ady-k + idegen bev.</t>
  </si>
  <si>
    <t>K513 Felhalmozási tartalék - TOP</t>
  </si>
  <si>
    <t>K513 Felhalmozási tartalék - kötött: lakások</t>
  </si>
  <si>
    <t>B76 Felhalmozási TOP</t>
  </si>
  <si>
    <t>B813 Maradvány TOP 2019. évi felhasználásra</t>
  </si>
  <si>
    <t>K502 Elvonások, befizetések</t>
  </si>
  <si>
    <t>9. szociális ágazati pótlék, bérkompenzáció, eü pót.</t>
  </si>
  <si>
    <t>5. Szociális ágazati pótlék, bérkompenzáció</t>
  </si>
  <si>
    <t>5. Bérkompenzáció</t>
  </si>
  <si>
    <t>K5. Elvonások, befizetések</t>
  </si>
  <si>
    <t>Könyvtári érdekeltségnövelő</t>
  </si>
  <si>
    <t>8. Választás lebonyolítása</t>
  </si>
  <si>
    <t>Külső finanszírozás bevétele - hitel működési</t>
  </si>
  <si>
    <t>önként vállalt feladatok 
(módosított)</t>
  </si>
  <si>
    <t>kötelező feladatok
 (módosított)</t>
  </si>
  <si>
    <t>állami (államigazgatási)
 feladatok (eredeti)</t>
  </si>
  <si>
    <t>kötelező feladatok 
(eredeti)</t>
  </si>
  <si>
    <t>önként vállalt feladatok 
(eredeti)</t>
  </si>
  <si>
    <t>állami (államigazgatási) 
feladatok (módosított)</t>
  </si>
  <si>
    <t>ÖSSZESEN 
(módosított)</t>
  </si>
  <si>
    <t>Rovat</t>
  </si>
  <si>
    <t>a. Önkormányzati ingatlanok értékesítése</t>
  </si>
  <si>
    <t>b. Bérlakás értékesítés törlesztése</t>
  </si>
  <si>
    <t>Támogatás 
összege</t>
  </si>
  <si>
    <t>Módosított 
előirnyzat</t>
  </si>
  <si>
    <t xml:space="preserve">a. BM támogatás </t>
  </si>
  <si>
    <t>a. Helyi iparűzési adó</t>
  </si>
  <si>
    <t>a. Gépjárműadó helyi önkormányzatot megillető része</t>
  </si>
  <si>
    <t>a. Egyéb igazságszolgáltatási díjak, bírságok</t>
  </si>
  <si>
    <t>a. Idegenforgalmi adó</t>
  </si>
  <si>
    <t>a.  Lakáshoz jutás visszatérülése (zeneped)</t>
  </si>
  <si>
    <t>a. Közmű hozzájárulás</t>
  </si>
  <si>
    <t>Rába parti szalompálya tervezése</t>
  </si>
  <si>
    <t>Klímastratégia</t>
  </si>
  <si>
    <t>Nádaljai kerékpárúthoz ingatlan vásárlás</t>
  </si>
  <si>
    <t>Kocsiszín- kiállítóterem tűzjelző kiépítése</t>
  </si>
  <si>
    <t>Vadászlak behatolásjelző kiépítése</t>
  </si>
  <si>
    <t>8.sz. főútvonalról levezető 4torkolat felújítása</t>
  </si>
  <si>
    <t>Nádaljai óvoda terasz felújítás</t>
  </si>
  <si>
    <t>Aluljáró felújítása</t>
  </si>
  <si>
    <t>felhalmozási tartalék lakások</t>
  </si>
  <si>
    <t>TOP VÁSÁR-TÉR, helyi piac létesítése Körmenden</t>
  </si>
  <si>
    <t>TOP A körmendi Dózsa György utca és Rákóczi utca közötti lakóterület zöldterületi rehabilitációja - zöldváros</t>
  </si>
  <si>
    <t xml:space="preserve">TOP Dr. Batthyányné Coreth Mária Óvoda fejlesztése, Körmend </t>
  </si>
  <si>
    <t>a. Alapfokú végzettségű pedagógus II. kategóriába sorolt óvodapedagógusok kiegészítő támogatása, akik a minősítést 2017. december 31-ig szerezték meg.</t>
  </si>
  <si>
    <t>b. Alapfokú végzettségű mesterpedagógus kategóriába sorolt óvodapedagógusok kiegészítő támogatása, akik a minősítést 2017. december 31-ig szerezték meg.</t>
  </si>
  <si>
    <t>c. TOP pályázatok, felhalmozási</t>
  </si>
  <si>
    <t>b. Lóistáló felújítása</t>
  </si>
  <si>
    <t>b. pedagógus szakképzettséggel nem rendelkező, 
óvodapedagógusok nevelő munkáját közvetlenül segítők száma</t>
  </si>
  <si>
    <t>3. Társulás által fenntartott óvodákba bejáró
gyermekek utaztatásának támogatása</t>
  </si>
  <si>
    <t>4. Kiegészítő támogatás az óvodapedagógusok
 minősítéséből adódó többletkiadásokhoz</t>
  </si>
  <si>
    <t>III. Települési önkormányzatok szociális, 
gyermekjóléti és gyermekétkeztetési feladatainak támogatása</t>
  </si>
  <si>
    <t>d. Házi segítségnyújtás-személyi 
gondozás-társulás által történő feladatellátás</t>
  </si>
  <si>
    <t>h. Szenvedélybetegek nappali intézményi
 ellátása-társulás által történő feladatellátás</t>
  </si>
  <si>
    <t>a. A finanszírozás szempontjából elismert
 szakmai dolgozók bértámogatása</t>
  </si>
  <si>
    <t>a. finanszírozás szempontjából 
elismert dolgozók bértámogatása</t>
  </si>
  <si>
    <t>6. A rászoruló gyermekek szünidei 
étkeztetésének támogatása</t>
  </si>
  <si>
    <t>Települési önkormányzatok szociális, gyermekjóléti és 
gyermekétkeztetési feladatainak támogatása</t>
  </si>
  <si>
    <t>d. Települési önkormányzatok nyilvános könyvtári és 
közművelődési feladatainak támogatása</t>
  </si>
  <si>
    <t>Körmendi FC sportpálya világítás</t>
  </si>
  <si>
    <t>Közvilágítás rekonstrukció</t>
  </si>
  <si>
    <t>Felhalmozási szabad tartalék</t>
  </si>
  <si>
    <t>felhalmozási tartaléklakások</t>
  </si>
  <si>
    <t>TOP Kerékpárosbarát fejlesztés Körmenden</t>
  </si>
  <si>
    <t>TOP Körmend keleti városrész csapadékvíz-elvezetése</t>
  </si>
  <si>
    <t>feladattal terhelt-szabad</t>
  </si>
  <si>
    <t>2018
módosított ei.</t>
  </si>
  <si>
    <t>CLLD - mozi KKK</t>
  </si>
  <si>
    <t>2. Felhalmozási átvett pénzeszközök államháztartáson belülről</t>
  </si>
  <si>
    <t>Szociális összevont ágazati pótlék, bölcsődei pótlék, eü pótlék</t>
  </si>
  <si>
    <t>7. Dologi karbantartási feladatok</t>
  </si>
  <si>
    <t>6. Normatíva lemondás</t>
  </si>
  <si>
    <t>Normatíva lemondás</t>
  </si>
  <si>
    <t>Vízreszálló hely</t>
  </si>
  <si>
    <t>KKP-Könyvtár Szerver vétel</t>
  </si>
  <si>
    <t>Bérkompenzáció, ASP csatlakozás</t>
  </si>
  <si>
    <t>7. Bölcsődei kiegészítő támogatás</t>
  </si>
  <si>
    <t>c. gyermekétkeztetés pót támogatás</t>
  </si>
  <si>
    <t>4. Közfoglalkoztatás, nyári diákmunkások bértámogatása</t>
  </si>
  <si>
    <t>9. Szociális és Gyermekvédelmi Főigazgatóság</t>
  </si>
  <si>
    <t>K512 Tartalék - kötött gyermekétkeztetés</t>
  </si>
  <si>
    <t>10. orovosi ügyelet béremelés</t>
  </si>
  <si>
    <t>11. normatíva elvonás</t>
  </si>
  <si>
    <t>Óvodai és iskolai szociális segítő tevékenység támogatása</t>
  </si>
  <si>
    <t>10. ÉNYKK</t>
  </si>
  <si>
    <t>12. szociális segítői tevékenység támogatása</t>
  </si>
  <si>
    <t>Szennyvíztisztító telep vezetékkiváltás</t>
  </si>
  <si>
    <t>K513. Felhalmozási tartalék - Kubinyi</t>
  </si>
  <si>
    <t>d. Kubinyi</t>
  </si>
  <si>
    <t>K513 Felhalmozási tartalék - Kubinyi</t>
  </si>
  <si>
    <t>Körmend 8. sz. főút Rákóczi u. szennyvízhálózat rekonstrukció</t>
  </si>
  <si>
    <t>II. sz. gyermekorvosi rendelő szerver vásárlás, bútorvásárlás</t>
  </si>
  <si>
    <t>Körmend 8. sz. főút Rákóczi u. ivóvízhálózat rekonstrukció</t>
  </si>
  <si>
    <t>felhalmozási tartalék Kubinyi</t>
  </si>
  <si>
    <t>Berzsenyi utca vízvezeték rekonstrukció</t>
  </si>
  <si>
    <t>B3.     Közhatalmi bevételek - 85 milló</t>
  </si>
  <si>
    <t>Caminus-kazánok megváltása</t>
  </si>
  <si>
    <t>alapítványtól</t>
  </si>
  <si>
    <t>K512 Tartalék - TOP, Interreg pályázatok 2019. évi kiadásaira</t>
  </si>
  <si>
    <t>B16-3 Támogatás fejezettől EU- és hazai forrású TOP,Interreg</t>
  </si>
  <si>
    <t>3. TOP és Interreg pályázatok - működésre</t>
  </si>
  <si>
    <t>13. elvonás-non profit átcsoportosítás</t>
  </si>
  <si>
    <t>K512 Tartalék - Kötött - Járásszékhely</t>
  </si>
  <si>
    <t>K512 Tartalék - Kötött - Téli rezsicsökkentés</t>
  </si>
  <si>
    <t>Mátyás király utcai járda felújítása, kerékpárút II. szakasz tervezése</t>
  </si>
  <si>
    <t>11. Járásszékhely múzeumok szakmai támogatása</t>
  </si>
  <si>
    <t>12. Téli rezsicsökkentésre kapott támogatás</t>
  </si>
  <si>
    <t>Egyházashollós normatíva átadása</t>
  </si>
  <si>
    <t>8. Egyházashollós normatíva átadása</t>
  </si>
  <si>
    <t>Kulturális Közp. Könyvtár telefon, vonalkód olvasó</t>
  </si>
  <si>
    <t>Kulturális Közp. Múzeum műtárgyak , LED TV</t>
  </si>
  <si>
    <t>e. Deák Ferenc útfelújítás</t>
  </si>
  <si>
    <t>9. Pedagógus Minősítésből adódó pót támogatás</t>
  </si>
  <si>
    <t>"9. melléklet .../2019.(...) önkormányzati rendelethez</t>
  </si>
  <si>
    <t>"10. melléklet .../2019.(...) önkormányzati  rendelethez
adatok Ft-ban</t>
  </si>
  <si>
    <t>MÁK - Zöldváros</t>
  </si>
  <si>
    <t>Kulturális Közp. Múzeum műtárgyak , LED TV, múzeum info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</si>
</sst>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\ ##########"/>
  </numFmts>
  <fonts count="7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5"/>
      <color indexed="56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sz val="24"/>
      <color theme="1"/>
      <name val="Times New Roman"/>
      <family val="1"/>
      <charset val="238"/>
    </font>
    <font>
      <sz val="24"/>
      <color indexed="8"/>
      <name val="Times New Roman"/>
      <family val="1"/>
      <charset val="238"/>
    </font>
    <font>
      <sz val="24"/>
      <name val="Times New Roman"/>
      <family val="1"/>
      <charset val="238"/>
    </font>
    <font>
      <sz val="24"/>
      <color theme="1"/>
      <name val="Calibri"/>
      <family val="2"/>
      <charset val="238"/>
      <scheme val="minor"/>
    </font>
    <font>
      <b/>
      <sz val="24"/>
      <color theme="1"/>
      <name val="Times New Roman"/>
      <family val="1"/>
      <charset val="238"/>
    </font>
    <font>
      <sz val="26"/>
      <color theme="1"/>
      <name val="Times New Roman"/>
      <family val="1"/>
      <charset val="238"/>
    </font>
    <font>
      <sz val="36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36"/>
      <name val="Times New Roman"/>
      <family val="1"/>
      <charset val="238"/>
    </font>
    <font>
      <b/>
      <sz val="36"/>
      <name val="Times New Roman"/>
      <family val="1"/>
      <charset val="238"/>
    </font>
    <font>
      <sz val="22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sz val="20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24"/>
      <name val="Times New Roman"/>
      <family val="1"/>
      <charset val="238"/>
    </font>
    <font>
      <sz val="26"/>
      <color theme="1"/>
      <name val="Calibri"/>
      <family val="2"/>
      <charset val="238"/>
      <scheme val="minor"/>
    </font>
    <font>
      <b/>
      <sz val="26"/>
      <name val="Times New Roman"/>
      <family val="1"/>
      <charset val="238"/>
    </font>
    <font>
      <sz val="26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43" fontId="3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7" fillId="0" borderId="0"/>
    <xf numFmtId="0" fontId="2" fillId="0" borderId="0"/>
    <xf numFmtId="0" fontId="3" fillId="0" borderId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</cellStyleXfs>
  <cellXfs count="380">
    <xf numFmtId="0" fontId="0" fillId="0" borderId="0" xfId="0"/>
    <xf numFmtId="0" fontId="0" fillId="0" borderId="0" xfId="0" applyFont="1"/>
    <xf numFmtId="0" fontId="26" fillId="0" borderId="0" xfId="0" applyFont="1"/>
    <xf numFmtId="0" fontId="30" fillId="0" borderId="10" xfId="240" applyFont="1" applyFill="1" applyBorder="1"/>
    <xf numFmtId="0" fontId="31" fillId="0" borderId="10" xfId="240" applyFont="1" applyFill="1" applyBorder="1" applyAlignment="1">
      <alignment horizontal="center" vertical="center" wrapText="1"/>
    </xf>
    <xf numFmtId="0" fontId="32" fillId="0" borderId="0" xfId="0" applyFont="1" applyFill="1"/>
    <xf numFmtId="0" fontId="30" fillId="0" borderId="10" xfId="240" applyFont="1" applyFill="1" applyBorder="1" applyAlignment="1">
      <alignment horizontal="center" wrapText="1"/>
    </xf>
    <xf numFmtId="0" fontId="23" fillId="24" borderId="10" xfId="240" applyFont="1" applyFill="1" applyBorder="1" applyAlignment="1">
      <alignment vertical="center" wrapText="1"/>
    </xf>
    <xf numFmtId="0" fontId="29" fillId="0" borderId="10" xfId="240" applyFont="1" applyBorder="1" applyAlignment="1">
      <alignment horizontal="center" wrapText="1"/>
    </xf>
    <xf numFmtId="0" fontId="0" fillId="0" borderId="0" xfId="0" applyFont="1" applyBorder="1"/>
    <xf numFmtId="3" fontId="39" fillId="0" borderId="10" xfId="0" applyNumberFormat="1" applyFont="1" applyBorder="1"/>
    <xf numFmtId="0" fontId="0" fillId="0" borderId="0" xfId="0" applyFont="1" applyFill="1"/>
    <xf numFmtId="3" fontId="0" fillId="0" borderId="0" xfId="0" applyNumberFormat="1" applyFont="1" applyFill="1"/>
    <xf numFmtId="0" fontId="25" fillId="0" borderId="0" xfId="240" applyFont="1" applyBorder="1" applyAlignment="1">
      <alignment wrapText="1"/>
    </xf>
    <xf numFmtId="0" fontId="23" fillId="0" borderId="10" xfId="0" applyFont="1" applyBorder="1"/>
    <xf numFmtId="0" fontId="20" fillId="0" borderId="0" xfId="0" applyFont="1" applyBorder="1" applyAlignment="1">
      <alignment horizontal="center"/>
    </xf>
    <xf numFmtId="0" fontId="25" fillId="0" borderId="10" xfId="0" applyFont="1" applyBorder="1"/>
    <xf numFmtId="3" fontId="25" fillId="0" borderId="10" xfId="0" applyNumberFormat="1" applyFont="1" applyBorder="1" applyAlignment="1"/>
    <xf numFmtId="3" fontId="25" fillId="0" borderId="0" xfId="240" applyNumberFormat="1" applyFont="1" applyBorder="1"/>
    <xf numFmtId="0" fontId="40" fillId="0" borderId="0" xfId="0" applyFont="1" applyBorder="1"/>
    <xf numFmtId="0" fontId="25" fillId="0" borderId="10" xfId="0" applyFont="1" applyBorder="1" applyAlignment="1">
      <alignment wrapText="1"/>
    </xf>
    <xf numFmtId="0" fontId="40" fillId="0" borderId="10" xfId="0" applyFont="1" applyBorder="1"/>
    <xf numFmtId="0" fontId="40" fillId="0" borderId="10" xfId="0" applyFont="1" applyBorder="1" applyAlignment="1"/>
    <xf numFmtId="3" fontId="23" fillId="0" borderId="10" xfId="0" applyNumberFormat="1" applyFont="1" applyBorder="1" applyAlignment="1"/>
    <xf numFmtId="0" fontId="23" fillId="0" borderId="0" xfId="240" applyFont="1" applyFill="1" applyBorder="1" applyAlignment="1">
      <alignment vertical="center"/>
    </xf>
    <xf numFmtId="3" fontId="25" fillId="0" borderId="0" xfId="0" applyNumberFormat="1" applyFont="1" applyBorder="1" applyAlignment="1"/>
    <xf numFmtId="0" fontId="20" fillId="0" borderId="10" xfId="240" applyFont="1" applyBorder="1" applyAlignment="1">
      <alignment horizontal="center" vertical="center" wrapText="1"/>
    </xf>
    <xf numFmtId="0" fontId="25" fillId="0" borderId="10" xfId="240" applyFont="1" applyFill="1" applyBorder="1" applyAlignment="1">
      <alignment horizontal="left" vertical="center"/>
    </xf>
    <xf numFmtId="0" fontId="33" fillId="0" borderId="0" xfId="240" applyFont="1" applyFill="1" applyBorder="1" applyAlignment="1">
      <alignment horizontal="left" vertical="center" wrapText="1"/>
    </xf>
    <xf numFmtId="0" fontId="25" fillId="0" borderId="0" xfId="240" applyFont="1" applyBorder="1"/>
    <xf numFmtId="0" fontId="23" fillId="0" borderId="0" xfId="240" applyFont="1" applyFill="1" applyBorder="1" applyAlignment="1">
      <alignment horizontal="left" vertical="center" wrapText="1"/>
    </xf>
    <xf numFmtId="0" fontId="23" fillId="0" borderId="0" xfId="240" applyFont="1" applyFill="1" applyBorder="1" applyAlignment="1">
      <alignment horizontal="center" vertical="center"/>
    </xf>
    <xf numFmtId="0" fontId="23" fillId="0" borderId="0" xfId="240" applyFont="1" applyFill="1" applyBorder="1" applyAlignment="1">
      <alignment horizontal="center" vertical="center" wrapText="1"/>
    </xf>
    <xf numFmtId="0" fontId="23" fillId="0" borderId="0" xfId="240" applyFont="1" applyBorder="1" applyAlignment="1">
      <alignment wrapText="1"/>
    </xf>
    <xf numFmtId="0" fontId="23" fillId="0" borderId="0" xfId="240" applyFont="1" applyBorder="1" applyAlignment="1">
      <alignment horizontal="center" vertical="center"/>
    </xf>
    <xf numFmtId="3" fontId="25" fillId="0" borderId="0" xfId="240" applyNumberFormat="1" applyFont="1" applyFill="1" applyBorder="1" applyAlignment="1">
      <alignment horizontal="right" vertical="center" wrapText="1"/>
    </xf>
    <xf numFmtId="3" fontId="25" fillId="0" borderId="0" xfId="240" applyNumberFormat="1" applyFont="1" applyBorder="1" applyAlignment="1">
      <alignment horizontal="right"/>
    </xf>
    <xf numFmtId="3" fontId="23" fillId="0" borderId="0" xfId="240" applyNumberFormat="1" applyFont="1" applyFill="1" applyBorder="1" applyAlignment="1">
      <alignment horizontal="right" vertical="center" wrapText="1"/>
    </xf>
    <xf numFmtId="0" fontId="25" fillId="0" borderId="0" xfId="0" applyFont="1" applyBorder="1"/>
    <xf numFmtId="0" fontId="23" fillId="0" borderId="0" xfId="0" applyFont="1" applyBorder="1"/>
    <xf numFmtId="0" fontId="0" fillId="0" borderId="0" xfId="0" applyFont="1" applyFill="1" applyBorder="1"/>
    <xf numFmtId="0" fontId="23" fillId="0" borderId="10" xfId="240" applyFont="1" applyFill="1" applyBorder="1" applyAlignment="1">
      <alignment horizontal="left" vertical="center" wrapText="1"/>
    </xf>
    <xf numFmtId="3" fontId="25" fillId="0" borderId="10" xfId="0" applyNumberFormat="1" applyFont="1" applyFill="1" applyBorder="1"/>
    <xf numFmtId="3" fontId="25" fillId="0" borderId="10" xfId="240" applyNumberFormat="1" applyFont="1" applyFill="1" applyBorder="1"/>
    <xf numFmtId="0" fontId="41" fillId="0" borderId="10" xfId="0" applyFont="1" applyBorder="1"/>
    <xf numFmtId="0" fontId="21" fillId="0" borderId="0" xfId="240" applyFont="1" applyAlignment="1">
      <alignment horizontal="center"/>
    </xf>
    <xf numFmtId="0" fontId="34" fillId="0" borderId="0" xfId="240" applyFont="1" applyFill="1" applyBorder="1" applyAlignment="1">
      <alignment horizontal="center" vertical="center" wrapText="1"/>
    </xf>
    <xf numFmtId="0" fontId="21" fillId="0" borderId="0" xfId="240" applyFont="1" applyAlignment="1">
      <alignment horizontal="center" wrapText="1"/>
    </xf>
    <xf numFmtId="0" fontId="21" fillId="0" borderId="0" xfId="240" applyFont="1"/>
    <xf numFmtId="0" fontId="25" fillId="0" borderId="10" xfId="240" applyFont="1" applyFill="1" applyBorder="1" applyAlignment="1">
      <alignment vertical="center"/>
    </xf>
    <xf numFmtId="0" fontId="25" fillId="0" borderId="10" xfId="240" applyFont="1" applyFill="1" applyBorder="1" applyAlignment="1">
      <alignment horizontal="left" vertical="center" wrapText="1"/>
    </xf>
    <xf numFmtId="0" fontId="41" fillId="0" borderId="0" xfId="0" applyFont="1"/>
    <xf numFmtId="0" fontId="33" fillId="0" borderId="10" xfId="240" applyFont="1" applyFill="1" applyBorder="1" applyAlignment="1">
      <alignment horizontal="left" vertical="center" wrapText="1"/>
    </xf>
    <xf numFmtId="0" fontId="25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/>
    </xf>
    <xf numFmtId="3" fontId="23" fillId="0" borderId="10" xfId="240" applyNumberFormat="1" applyFont="1" applyFill="1" applyBorder="1"/>
    <xf numFmtId="0" fontId="25" fillId="0" borderId="10" xfId="240" applyFont="1" applyFill="1" applyBorder="1"/>
    <xf numFmtId="0" fontId="23" fillId="0" borderId="10" xfId="240" applyFont="1" applyFill="1" applyBorder="1" applyAlignment="1">
      <alignment horizontal="left" vertical="center"/>
    </xf>
    <xf numFmtId="0" fontId="23" fillId="0" borderId="10" xfId="240" applyFont="1" applyFill="1" applyBorder="1"/>
    <xf numFmtId="0" fontId="35" fillId="0" borderId="0" xfId="0" applyFont="1" applyFill="1"/>
    <xf numFmtId="0" fontId="21" fillId="0" borderId="0" xfId="240" applyFont="1" applyBorder="1" applyAlignment="1">
      <alignment horizontal="right"/>
    </xf>
    <xf numFmtId="0" fontId="20" fillId="0" borderId="10" xfId="240" applyFont="1" applyFill="1" applyBorder="1" applyAlignment="1">
      <alignment horizontal="center" vertical="center" wrapText="1"/>
    </xf>
    <xf numFmtId="0" fontId="20" fillId="0" borderId="10" xfId="240" applyFont="1" applyBorder="1" applyAlignment="1">
      <alignment horizontal="center" wrapText="1"/>
    </xf>
    <xf numFmtId="0" fontId="21" fillId="0" borderId="10" xfId="240" applyFont="1" applyFill="1" applyBorder="1" applyAlignment="1">
      <alignment horizontal="left" vertical="center"/>
    </xf>
    <xf numFmtId="3" fontId="21" fillId="0" borderId="10" xfId="240" applyNumberFormat="1" applyFont="1" applyBorder="1"/>
    <xf numFmtId="0" fontId="20" fillId="24" borderId="10" xfId="240" applyFont="1" applyFill="1" applyBorder="1" applyAlignment="1">
      <alignment horizontal="left" vertical="center"/>
    </xf>
    <xf numFmtId="3" fontId="20" fillId="24" borderId="10" xfId="240" applyNumberFormat="1" applyFont="1" applyFill="1" applyBorder="1"/>
    <xf numFmtId="0" fontId="41" fillId="0" borderId="0" xfId="0" applyFont="1" applyFill="1"/>
    <xf numFmtId="3" fontId="0" fillId="0" borderId="0" xfId="0" applyNumberFormat="1" applyFill="1" applyBorder="1"/>
    <xf numFmtId="3" fontId="26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3" fontId="25" fillId="0" borderId="0" xfId="238" applyNumberFormat="1" applyFont="1" applyFill="1" applyBorder="1"/>
    <xf numFmtId="0" fontId="39" fillId="0" borderId="10" xfId="0" applyFont="1" applyBorder="1"/>
    <xf numFmtId="3" fontId="40" fillId="0" borderId="0" xfId="0" applyNumberFormat="1" applyFont="1" applyBorder="1"/>
    <xf numFmtId="0" fontId="23" fillId="0" borderId="10" xfId="0" applyFont="1" applyBorder="1" applyAlignment="1">
      <alignment horizontal="center" vertical="center"/>
    </xf>
    <xf numFmtId="0" fontId="29" fillId="0" borderId="10" xfId="240" applyFont="1" applyBorder="1" applyAlignment="1">
      <alignment horizontal="center" vertical="center" wrapText="1"/>
    </xf>
    <xf numFmtId="0" fontId="29" fillId="0" borderId="10" xfId="240" applyFont="1" applyFill="1" applyBorder="1" applyAlignment="1">
      <alignment horizontal="center" vertical="center" wrapText="1"/>
    </xf>
    <xf numFmtId="0" fontId="29" fillId="0" borderId="10" xfId="240" applyFont="1" applyBorder="1" applyAlignment="1">
      <alignment horizontal="center" vertical="center"/>
    </xf>
    <xf numFmtId="0" fontId="20" fillId="0" borderId="10" xfId="240" applyFont="1" applyBorder="1" applyAlignment="1">
      <alignment horizontal="center" vertical="center"/>
    </xf>
    <xf numFmtId="0" fontId="38" fillId="0" borderId="0" xfId="0" applyFont="1" applyFill="1" applyAlignment="1"/>
    <xf numFmtId="0" fontId="0" fillId="0" borderId="0" xfId="0" applyFont="1" applyFill="1" applyAlignment="1"/>
    <xf numFmtId="0" fontId="21" fillId="0" borderId="0" xfId="0" applyFont="1" applyFill="1" applyBorder="1"/>
    <xf numFmtId="0" fontId="21" fillId="0" borderId="0" xfId="0" applyFont="1" applyBorder="1"/>
    <xf numFmtId="0" fontId="21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/>
    <xf numFmtId="0" fontId="20" fillId="0" borderId="14" xfId="0" applyFont="1" applyBorder="1"/>
    <xf numFmtId="0" fontId="21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0" xfId="0" applyFont="1"/>
    <xf numFmtId="0" fontId="21" fillId="0" borderId="0" xfId="0" applyFont="1" applyFill="1"/>
    <xf numFmtId="0" fontId="40" fillId="0" borderId="0" xfId="0" applyFont="1" applyBorder="1" applyAlignment="1">
      <alignment horizontal="center"/>
    </xf>
    <xf numFmtId="0" fontId="39" fillId="0" borderId="0" xfId="0" applyFont="1" applyBorder="1"/>
    <xf numFmtId="3" fontId="39" fillId="0" borderId="0" xfId="0" applyNumberFormat="1" applyFont="1" applyBorder="1"/>
    <xf numFmtId="3" fontId="40" fillId="0" borderId="0" xfId="0" applyNumberFormat="1" applyFont="1" applyBorder="1" applyAlignment="1">
      <alignment horizontal="center"/>
    </xf>
    <xf numFmtId="3" fontId="40" fillId="0" borderId="10" xfId="0" applyNumberFormat="1" applyFont="1" applyBorder="1"/>
    <xf numFmtId="3" fontId="39" fillId="0" borderId="10" xfId="0" applyNumberFormat="1" applyFont="1" applyBorder="1" applyAlignment="1">
      <alignment horizontal="center" wrapText="1"/>
    </xf>
    <xf numFmtId="0" fontId="21" fillId="0" borderId="0" xfId="0" applyFont="1" applyAlignment="1">
      <alignment horizontal="left" vertical="center"/>
    </xf>
    <xf numFmtId="3" fontId="42" fillId="0" borderId="10" xfId="0" applyNumberFormat="1" applyFont="1" applyBorder="1"/>
    <xf numFmtId="0" fontId="40" fillId="0" borderId="0" xfId="0" applyFont="1" applyFill="1" applyAlignment="1"/>
    <xf numFmtId="3" fontId="45" fillId="0" borderId="10" xfId="238" applyNumberFormat="1" applyFont="1" applyFill="1" applyBorder="1"/>
    <xf numFmtId="0" fontId="45" fillId="0" borderId="10" xfId="238" applyFont="1" applyFill="1" applyBorder="1"/>
    <xf numFmtId="3" fontId="46" fillId="0" borderId="10" xfId="0" applyNumberFormat="1" applyFont="1" applyFill="1" applyBorder="1"/>
    <xf numFmtId="0" fontId="45" fillId="0" borderId="10" xfId="238" applyFont="1" applyFill="1" applyBorder="1" applyAlignment="1">
      <alignment horizontal="left"/>
    </xf>
    <xf numFmtId="0" fontId="44" fillId="0" borderId="10" xfId="0" applyFont="1" applyFill="1" applyBorder="1"/>
    <xf numFmtId="0" fontId="43" fillId="0" borderId="10" xfId="238" applyFont="1" applyFill="1" applyBorder="1" applyAlignment="1">
      <alignment horizontal="left"/>
    </xf>
    <xf numFmtId="0" fontId="45" fillId="0" borderId="10" xfId="238" applyFont="1" applyBorder="1"/>
    <xf numFmtId="3" fontId="47" fillId="0" borderId="10" xfId="238" applyNumberFormat="1" applyFont="1" applyFill="1" applyBorder="1"/>
    <xf numFmtId="0" fontId="45" fillId="0" borderId="10" xfId="0" applyFont="1" applyFill="1" applyBorder="1"/>
    <xf numFmtId="3" fontId="43" fillId="0" borderId="10" xfId="238" applyNumberFormat="1" applyFont="1" applyFill="1" applyBorder="1"/>
    <xf numFmtId="3" fontId="47" fillId="0" borderId="10" xfId="0" applyNumberFormat="1" applyFont="1" applyBorder="1"/>
    <xf numFmtId="0" fontId="47" fillId="0" borderId="10" xfId="0" applyFont="1" applyBorder="1"/>
    <xf numFmtId="0" fontId="47" fillId="0" borderId="10" xfId="0" applyFont="1" applyFill="1" applyBorder="1"/>
    <xf numFmtId="0" fontId="48" fillId="0" borderId="10" xfId="0" applyFont="1" applyBorder="1"/>
    <xf numFmtId="0" fontId="47" fillId="0" borderId="0" xfId="0" applyFont="1"/>
    <xf numFmtId="0" fontId="44" fillId="0" borderId="0" xfId="0" applyFont="1"/>
    <xf numFmtId="0" fontId="48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7" fillId="0" borderId="10" xfId="0" applyFont="1" applyBorder="1" applyAlignment="1">
      <alignment vertical="top" wrapText="1"/>
    </xf>
    <xf numFmtId="0" fontId="48" fillId="0" borderId="10" xfId="0" applyFont="1" applyBorder="1" applyAlignment="1">
      <alignment vertical="top" wrapText="1"/>
    </xf>
    <xf numFmtId="0" fontId="48" fillId="0" borderId="10" xfId="0" applyFont="1" applyFill="1" applyBorder="1"/>
    <xf numFmtId="3" fontId="48" fillId="0" borderId="10" xfId="0" applyNumberFormat="1" applyFont="1" applyFill="1" applyBorder="1"/>
    <xf numFmtId="0" fontId="49" fillId="0" borderId="10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3" fontId="50" fillId="0" borderId="10" xfId="0" applyNumberFormat="1" applyFont="1" applyFill="1" applyBorder="1" applyAlignment="1">
      <alignment horizontal="center" vertical="center" wrapText="1"/>
    </xf>
    <xf numFmtId="3" fontId="51" fillId="0" borderId="10" xfId="0" applyNumberFormat="1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left"/>
    </xf>
    <xf numFmtId="3" fontId="50" fillId="0" borderId="10" xfId="0" applyNumberFormat="1" applyFont="1" applyFill="1" applyBorder="1" applyAlignment="1">
      <alignment horizontal="right"/>
    </xf>
    <xf numFmtId="3" fontId="50" fillId="0" borderId="10" xfId="0" applyNumberFormat="1" applyFont="1" applyFill="1" applyBorder="1" applyAlignment="1"/>
    <xf numFmtId="0" fontId="50" fillId="0" borderId="0" xfId="0" applyFont="1"/>
    <xf numFmtId="0" fontId="50" fillId="0" borderId="10" xfId="0" applyFont="1" applyFill="1" applyBorder="1" applyAlignment="1">
      <alignment horizontal="left"/>
    </xf>
    <xf numFmtId="3" fontId="50" fillId="0" borderId="0" xfId="0" applyNumberFormat="1" applyFont="1"/>
    <xf numFmtId="0" fontId="50" fillId="0" borderId="10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horizontal="left"/>
    </xf>
    <xf numFmtId="0" fontId="52" fillId="0" borderId="10" xfId="0" applyFont="1" applyFill="1" applyBorder="1" applyAlignment="1">
      <alignment horizontal="left" vertical="center" wrapText="1"/>
    </xf>
    <xf numFmtId="3" fontId="50" fillId="0" borderId="10" xfId="0" applyNumberFormat="1" applyFont="1" applyFill="1" applyBorder="1" applyAlignment="1">
      <alignment horizontal="right" wrapText="1"/>
    </xf>
    <xf numFmtId="0" fontId="50" fillId="0" borderId="0" xfId="0" applyFont="1" applyAlignment="1">
      <alignment horizontal="right" vertical="center" wrapText="1"/>
    </xf>
    <xf numFmtId="0" fontId="50" fillId="0" borderId="10" xfId="0" applyFont="1" applyFill="1" applyBorder="1" applyAlignment="1">
      <alignment horizontal="left" vertical="center" wrapText="1"/>
    </xf>
    <xf numFmtId="3" fontId="53" fillId="0" borderId="10" xfId="0" applyNumberFormat="1" applyFont="1" applyFill="1" applyBorder="1" applyAlignment="1">
      <alignment horizontal="right"/>
    </xf>
    <xf numFmtId="0" fontId="54" fillId="0" borderId="10" xfId="0" applyFont="1" applyFill="1" applyBorder="1" applyAlignment="1">
      <alignment horizontal="right"/>
    </xf>
    <xf numFmtId="3" fontId="49" fillId="0" borderId="10" xfId="0" applyNumberFormat="1" applyFont="1" applyFill="1" applyBorder="1" applyAlignment="1">
      <alignment horizontal="right"/>
    </xf>
    <xf numFmtId="0" fontId="54" fillId="0" borderId="0" xfId="0" applyFont="1"/>
    <xf numFmtId="3" fontId="54" fillId="0" borderId="0" xfId="0" applyNumberFormat="1" applyFont="1"/>
    <xf numFmtId="0" fontId="49" fillId="0" borderId="1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left"/>
    </xf>
    <xf numFmtId="3" fontId="52" fillId="0" borderId="10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left"/>
    </xf>
    <xf numFmtId="3" fontId="49" fillId="0" borderId="0" xfId="0" applyNumberFormat="1" applyFont="1"/>
    <xf numFmtId="0" fontId="50" fillId="0" borderId="10" xfId="0" applyFont="1" applyFill="1" applyBorder="1" applyAlignment="1">
      <alignment wrapText="1"/>
    </xf>
    <xf numFmtId="0" fontId="50" fillId="0" borderId="10" xfId="0" applyFont="1" applyFill="1" applyBorder="1" applyAlignment="1"/>
    <xf numFmtId="0" fontId="50" fillId="0" borderId="0" xfId="0" applyFont="1" applyFill="1"/>
    <xf numFmtId="3" fontId="52" fillId="0" borderId="10" xfId="0" applyNumberFormat="1" applyFont="1" applyFill="1" applyBorder="1" applyAlignment="1">
      <alignment horizontal="right" wrapText="1"/>
    </xf>
    <xf numFmtId="0" fontId="49" fillId="0" borderId="10" xfId="0" applyFont="1" applyFill="1" applyBorder="1" applyAlignment="1">
      <alignment horizontal="right"/>
    </xf>
    <xf numFmtId="0" fontId="54" fillId="0" borderId="0" xfId="0" applyFont="1" applyFill="1"/>
    <xf numFmtId="0" fontId="49" fillId="0" borderId="10" xfId="0" applyFont="1" applyFill="1" applyBorder="1"/>
    <xf numFmtId="0" fontId="50" fillId="0" borderId="10" xfId="0" applyFont="1" applyFill="1" applyBorder="1"/>
    <xf numFmtId="0" fontId="54" fillId="0" borderId="10" xfId="0" applyFont="1" applyFill="1" applyBorder="1"/>
    <xf numFmtId="0" fontId="50" fillId="0" borderId="10" xfId="0" applyFont="1" applyFill="1" applyBorder="1" applyAlignment="1">
      <alignment horizontal="right" wrapText="1"/>
    </xf>
    <xf numFmtId="3" fontId="55" fillId="0" borderId="10" xfId="0" applyNumberFormat="1" applyFont="1" applyFill="1" applyBorder="1" applyAlignment="1">
      <alignment horizontal="right"/>
    </xf>
    <xf numFmtId="0" fontId="50" fillId="0" borderId="0" xfId="0" applyFont="1" applyBorder="1"/>
    <xf numFmtId="0" fontId="49" fillId="0" borderId="0" xfId="0" applyFont="1" applyBorder="1"/>
    <xf numFmtId="0" fontId="51" fillId="0" borderId="0" xfId="0" applyFont="1" applyBorder="1"/>
    <xf numFmtId="0" fontId="50" fillId="0" borderId="0" xfId="0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Border="1" applyAlignment="1">
      <alignment vertical="center"/>
    </xf>
    <xf numFmtId="3" fontId="54" fillId="0" borderId="10" xfId="0" applyNumberFormat="1" applyFont="1" applyFill="1" applyBorder="1" applyAlignment="1">
      <alignment horizontal="right"/>
    </xf>
    <xf numFmtId="3" fontId="54" fillId="0" borderId="10" xfId="0" applyNumberFormat="1" applyFont="1" applyFill="1" applyBorder="1" applyAlignment="1"/>
    <xf numFmtId="3" fontId="41" fillId="0" borderId="10" xfId="0" applyNumberFormat="1" applyFont="1" applyBorder="1"/>
    <xf numFmtId="0" fontId="23" fillId="0" borderId="10" xfId="238" applyFont="1" applyFill="1" applyBorder="1" applyAlignment="1">
      <alignment horizontal="center" vertical="center"/>
    </xf>
    <xf numFmtId="0" fontId="23" fillId="0" borderId="10" xfId="238" applyFont="1" applyFill="1" applyBorder="1" applyAlignment="1">
      <alignment horizontal="center" vertical="center" wrapText="1"/>
    </xf>
    <xf numFmtId="0" fontId="43" fillId="0" borderId="10" xfId="238" applyFont="1" applyFill="1" applyBorder="1" applyAlignment="1">
      <alignment horizontal="left" vertical="center"/>
    </xf>
    <xf numFmtId="3" fontId="43" fillId="0" borderId="10" xfId="238" applyNumberFormat="1" applyFont="1" applyFill="1" applyBorder="1" applyAlignment="1">
      <alignment horizontal="center" vertical="center"/>
    </xf>
    <xf numFmtId="0" fontId="43" fillId="0" borderId="10" xfId="238" applyFont="1" applyFill="1" applyBorder="1" applyAlignment="1">
      <alignment horizontal="center" vertical="center"/>
    </xf>
    <xf numFmtId="3" fontId="44" fillId="0" borderId="10" xfId="0" applyNumberFormat="1" applyFont="1" applyFill="1" applyBorder="1"/>
    <xf numFmtId="3" fontId="56" fillId="0" borderId="10" xfId="0" applyNumberFormat="1" applyFont="1" applyBorder="1" applyAlignment="1">
      <alignment horizontal="right" vertical="center"/>
    </xf>
    <xf numFmtId="3" fontId="56" fillId="0" borderId="10" xfId="0" applyNumberFormat="1" applyFont="1" applyFill="1" applyBorder="1" applyAlignment="1">
      <alignment horizontal="right" vertical="center"/>
    </xf>
    <xf numFmtId="3" fontId="57" fillId="0" borderId="10" xfId="0" applyNumberFormat="1" applyFont="1" applyBorder="1" applyAlignment="1">
      <alignment horizontal="right" vertical="center"/>
    </xf>
    <xf numFmtId="3" fontId="57" fillId="0" borderId="10" xfId="0" applyNumberFormat="1" applyFont="1" applyFill="1" applyBorder="1" applyAlignment="1">
      <alignment horizontal="right" vertical="center"/>
    </xf>
    <xf numFmtId="0" fontId="56" fillId="0" borderId="10" xfId="241" applyFont="1" applyBorder="1" applyAlignment="1">
      <alignment horizontal="center" vertical="center" wrapText="1"/>
    </xf>
    <xf numFmtId="0" fontId="56" fillId="0" borderId="10" xfId="241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10" xfId="0" applyFont="1" applyBorder="1" applyAlignment="1">
      <alignment horizontal="center" vertical="center"/>
    </xf>
    <xf numFmtId="0" fontId="56" fillId="0" borderId="10" xfId="0" applyFont="1" applyFill="1" applyBorder="1" applyAlignment="1">
      <alignment horizontal="left" vertical="center" wrapText="1"/>
    </xf>
    <xf numFmtId="0" fontId="56" fillId="0" borderId="10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left" vertical="center" wrapText="1"/>
    </xf>
    <xf numFmtId="0" fontId="57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left" vertical="center" wrapText="1"/>
    </xf>
    <xf numFmtId="0" fontId="56" fillId="0" borderId="10" xfId="0" applyFont="1" applyBorder="1" applyAlignment="1">
      <alignment wrapText="1"/>
    </xf>
    <xf numFmtId="0" fontId="56" fillId="24" borderId="10" xfId="241" applyFont="1" applyFill="1" applyBorder="1" applyAlignment="1">
      <alignment horizontal="left" vertical="center" wrapText="1"/>
    </xf>
    <xf numFmtId="164" fontId="56" fillId="0" borderId="10" xfId="241" applyNumberFormat="1" applyFont="1" applyFill="1" applyBorder="1" applyAlignment="1">
      <alignment horizontal="center" vertical="center"/>
    </xf>
    <xf numFmtId="3" fontId="56" fillId="0" borderId="10" xfId="241" applyNumberFormat="1" applyFont="1" applyFill="1" applyBorder="1" applyAlignment="1">
      <alignment horizontal="right"/>
    </xf>
    <xf numFmtId="3" fontId="60" fillId="0" borderId="10" xfId="0" applyNumberFormat="1" applyFont="1" applyBorder="1"/>
    <xf numFmtId="0" fontId="60" fillId="0" borderId="10" xfId="0" applyFont="1" applyBorder="1"/>
    <xf numFmtId="0" fontId="56" fillId="0" borderId="10" xfId="241" applyFont="1" applyFill="1" applyBorder="1" applyAlignment="1">
      <alignment horizontal="left" vertical="center" wrapText="1"/>
    </xf>
    <xf numFmtId="164" fontId="56" fillId="24" borderId="10" xfId="241" applyNumberFormat="1" applyFont="1" applyFill="1" applyBorder="1" applyAlignment="1">
      <alignment horizontal="center" vertical="center"/>
    </xf>
    <xf numFmtId="0" fontId="57" fillId="24" borderId="10" xfId="241" applyFont="1" applyFill="1" applyBorder="1" applyAlignment="1">
      <alignment horizontal="left" vertical="center" wrapText="1"/>
    </xf>
    <xf numFmtId="164" fontId="57" fillId="24" borderId="10" xfId="241" applyNumberFormat="1" applyFont="1" applyFill="1" applyBorder="1" applyAlignment="1">
      <alignment horizontal="center" vertical="center"/>
    </xf>
    <xf numFmtId="3" fontId="57" fillId="0" borderId="10" xfId="241" applyNumberFormat="1" applyFont="1" applyFill="1" applyBorder="1" applyAlignment="1">
      <alignment horizontal="right"/>
    </xf>
    <xf numFmtId="3" fontId="61" fillId="0" borderId="10" xfId="0" applyNumberFormat="1" applyFont="1" applyBorder="1"/>
    <xf numFmtId="0" fontId="61" fillId="0" borderId="10" xfId="0" applyFont="1" applyBorder="1"/>
    <xf numFmtId="164" fontId="57" fillId="0" borderId="10" xfId="241" applyNumberFormat="1" applyFont="1" applyFill="1" applyBorder="1" applyAlignment="1">
      <alignment horizontal="center" vertical="center"/>
    </xf>
    <xf numFmtId="0" fontId="57" fillId="0" borderId="10" xfId="241" applyFont="1" applyBorder="1" applyAlignment="1">
      <alignment horizontal="center" vertical="center"/>
    </xf>
    <xf numFmtId="0" fontId="56" fillId="24" borderId="10" xfId="241" applyFont="1" applyFill="1" applyBorder="1" applyAlignment="1">
      <alignment horizontal="center" vertical="center"/>
    </xf>
    <xf numFmtId="0" fontId="62" fillId="24" borderId="10" xfId="241" applyFont="1" applyFill="1" applyBorder="1" applyAlignment="1">
      <alignment horizontal="left" vertical="center" wrapText="1"/>
    </xf>
    <xf numFmtId="0" fontId="62" fillId="0" borderId="10" xfId="241" applyFont="1" applyFill="1" applyBorder="1" applyAlignment="1">
      <alignment horizontal="left" vertical="center" wrapText="1"/>
    </xf>
    <xf numFmtId="0" fontId="56" fillId="0" borderId="10" xfId="241" applyFont="1" applyFill="1" applyBorder="1" applyAlignment="1">
      <alignment horizontal="center" vertical="center"/>
    </xf>
    <xf numFmtId="0" fontId="57" fillId="0" borderId="10" xfId="241" applyFont="1" applyFill="1" applyBorder="1" applyAlignment="1">
      <alignment horizontal="left" vertical="center" wrapText="1"/>
    </xf>
    <xf numFmtId="0" fontId="57" fillId="0" borderId="10" xfId="241" applyFont="1" applyFill="1" applyBorder="1" applyAlignment="1">
      <alignment horizontal="center" vertical="center"/>
    </xf>
    <xf numFmtId="0" fontId="63" fillId="0" borderId="10" xfId="241" applyFont="1" applyFill="1" applyBorder="1" applyAlignment="1">
      <alignment horizontal="left" vertical="center" wrapText="1"/>
    </xf>
    <xf numFmtId="0" fontId="57" fillId="0" borderId="10" xfId="241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vertical="center"/>
    </xf>
    <xf numFmtId="3" fontId="56" fillId="24" borderId="10" xfId="241" applyNumberFormat="1" applyFont="1" applyFill="1" applyBorder="1" applyAlignment="1">
      <alignment horizontal="right"/>
    </xf>
    <xf numFmtId="3" fontId="56" fillId="0" borderId="10" xfId="0" applyNumberFormat="1" applyFont="1" applyFill="1" applyBorder="1" applyAlignment="1"/>
    <xf numFmtId="3" fontId="56" fillId="0" borderId="10" xfId="0" applyNumberFormat="1" applyFont="1" applyFill="1" applyBorder="1" applyAlignment="1">
      <alignment vertical="center"/>
    </xf>
    <xf numFmtId="3" fontId="57" fillId="24" borderId="10" xfId="241" applyNumberFormat="1" applyFont="1" applyFill="1" applyBorder="1" applyAlignment="1">
      <alignment horizontal="right"/>
    </xf>
    <xf numFmtId="3" fontId="57" fillId="0" borderId="10" xfId="0" applyNumberFormat="1" applyFont="1" applyFill="1" applyBorder="1" applyAlignment="1"/>
    <xf numFmtId="3" fontId="57" fillId="0" borderId="10" xfId="0" applyNumberFormat="1" applyFont="1" applyFill="1" applyBorder="1" applyAlignment="1">
      <alignment vertical="center"/>
    </xf>
    <xf numFmtId="0" fontId="56" fillId="0" borderId="10" xfId="0" applyFont="1" applyFill="1" applyBorder="1" applyAlignment="1">
      <alignment vertical="center"/>
    </xf>
    <xf numFmtId="3" fontId="60" fillId="0" borderId="10" xfId="0" applyNumberFormat="1" applyFont="1" applyFill="1" applyBorder="1"/>
    <xf numFmtId="0" fontId="60" fillId="0" borderId="10" xfId="0" applyFont="1" applyFill="1" applyBorder="1"/>
    <xf numFmtId="3" fontId="61" fillId="0" borderId="10" xfId="0" applyNumberFormat="1" applyFont="1" applyFill="1" applyBorder="1"/>
    <xf numFmtId="0" fontId="61" fillId="0" borderId="10" xfId="0" applyFont="1" applyFill="1" applyBorder="1"/>
    <xf numFmtId="0" fontId="57" fillId="0" borderId="10" xfId="0" applyFont="1" applyBorder="1" applyAlignment="1">
      <alignment vertical="center"/>
    </xf>
    <xf numFmtId="3" fontId="57" fillId="0" borderId="10" xfId="241" applyNumberFormat="1" applyFont="1" applyFill="1" applyBorder="1" applyAlignment="1">
      <alignment vertical="center"/>
    </xf>
    <xf numFmtId="3" fontId="57" fillId="0" borderId="10" xfId="241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center" vertical="center"/>
    </xf>
    <xf numFmtId="0" fontId="60" fillId="0" borderId="10" xfId="0" applyFont="1" applyFill="1" applyBorder="1" applyAlignment="1"/>
    <xf numFmtId="3" fontId="60" fillId="0" borderId="10" xfId="0" applyNumberFormat="1" applyFont="1" applyFill="1" applyBorder="1" applyAlignment="1"/>
    <xf numFmtId="3" fontId="63" fillId="0" borderId="10" xfId="0" applyNumberFormat="1" applyFont="1" applyFill="1" applyBorder="1" applyAlignment="1"/>
    <xf numFmtId="3" fontId="62" fillId="0" borderId="10" xfId="0" applyNumberFormat="1" applyFont="1" applyFill="1" applyBorder="1" applyAlignment="1"/>
    <xf numFmtId="0" fontId="61" fillId="0" borderId="10" xfId="0" applyFont="1" applyFill="1" applyBorder="1" applyAlignment="1"/>
    <xf numFmtId="3" fontId="61" fillId="0" borderId="10" xfId="0" applyNumberFormat="1" applyFont="1" applyFill="1" applyBorder="1" applyAlignment="1"/>
    <xf numFmtId="0" fontId="64" fillId="0" borderId="10" xfId="0" applyFont="1" applyFill="1" applyBorder="1" applyAlignment="1">
      <alignment horizontal="center" vertical="center"/>
    </xf>
    <xf numFmtId="0" fontId="64" fillId="0" borderId="10" xfId="0" applyFont="1" applyFill="1" applyBorder="1"/>
    <xf numFmtId="3" fontId="59" fillId="0" borderId="0" xfId="0" applyNumberFormat="1" applyFont="1" applyFill="1"/>
    <xf numFmtId="0" fontId="59" fillId="0" borderId="0" xfId="0" applyFont="1" applyFill="1"/>
    <xf numFmtId="0" fontId="65" fillId="0" borderId="0" xfId="0" applyFont="1" applyFill="1" applyAlignment="1">
      <alignment horizontal="center" vertical="center"/>
    </xf>
    <xf numFmtId="0" fontId="62" fillId="0" borderId="10" xfId="0" applyFont="1" applyFill="1" applyBorder="1"/>
    <xf numFmtId="3" fontId="62" fillId="0" borderId="10" xfId="0" applyNumberFormat="1" applyFont="1" applyFill="1" applyBorder="1"/>
    <xf numFmtId="0" fontId="58" fillId="0" borderId="0" xfId="0" applyFont="1" applyFill="1"/>
    <xf numFmtId="0" fontId="64" fillId="0" borderId="0" xfId="0" applyFont="1" applyFill="1"/>
    <xf numFmtId="0" fontId="64" fillId="0" borderId="0" xfId="0" applyFont="1" applyFill="1" applyBorder="1"/>
    <xf numFmtId="0" fontId="40" fillId="0" borderId="0" xfId="0" applyFont="1" applyFill="1"/>
    <xf numFmtId="0" fontId="38" fillId="0" borderId="0" xfId="0" applyFont="1" applyFill="1"/>
    <xf numFmtId="0" fontId="65" fillId="0" borderId="0" xfId="0" applyFont="1" applyFill="1"/>
    <xf numFmtId="0" fontId="65" fillId="0" borderId="0" xfId="0" applyFont="1" applyFill="1" applyBorder="1"/>
    <xf numFmtId="0" fontId="50" fillId="0" borderId="0" xfId="0" applyFont="1" applyFill="1" applyBorder="1" applyAlignment="1">
      <alignment horizontal="left"/>
    </xf>
    <xf numFmtId="3" fontId="45" fillId="0" borderId="10" xfId="0" applyNumberFormat="1" applyFont="1" applyFill="1" applyBorder="1"/>
    <xf numFmtId="3" fontId="70" fillId="0" borderId="0" xfId="238" applyNumberFormat="1" applyFont="1" applyFill="1" applyBorder="1"/>
    <xf numFmtId="3" fontId="50" fillId="0" borderId="0" xfId="0" applyNumberFormat="1" applyFont="1" applyFill="1"/>
    <xf numFmtId="3" fontId="53" fillId="0" borderId="0" xfId="0" applyNumberFormat="1" applyFont="1" applyFill="1"/>
    <xf numFmtId="3" fontId="60" fillId="0" borderId="10" xfId="0" applyNumberFormat="1" applyFont="1" applyFill="1" applyBorder="1" applyAlignment="1">
      <alignment horizontal="center" vertical="center" wrapText="1"/>
    </xf>
    <xf numFmtId="0" fontId="55" fillId="0" borderId="10" xfId="0" applyFont="1" applyFill="1" applyBorder="1"/>
    <xf numFmtId="0" fontId="48" fillId="0" borderId="10" xfId="0" applyFont="1" applyFill="1" applyBorder="1" applyAlignment="1">
      <alignment horizontal="center"/>
    </xf>
    <xf numFmtId="0" fontId="47" fillId="0" borderId="0" xfId="0" applyFont="1" applyFill="1"/>
    <xf numFmtId="0" fontId="44" fillId="0" borderId="0" xfId="0" applyFont="1" applyFill="1"/>
    <xf numFmtId="3" fontId="47" fillId="0" borderId="10" xfId="0" applyNumberFormat="1" applyFont="1" applyFill="1" applyBorder="1"/>
    <xf numFmtId="3" fontId="44" fillId="0" borderId="0" xfId="0" applyNumberFormat="1" applyFont="1" applyFill="1"/>
    <xf numFmtId="3" fontId="48" fillId="0" borderId="23" xfId="0" applyNumberFormat="1" applyFont="1" applyFill="1" applyBorder="1"/>
    <xf numFmtId="3" fontId="48" fillId="0" borderId="0" xfId="0" applyNumberFormat="1" applyFont="1" applyFill="1"/>
    <xf numFmtId="3" fontId="47" fillId="0" borderId="0" xfId="0" applyNumberFormat="1" applyFont="1" applyFill="1"/>
    <xf numFmtId="3" fontId="0" fillId="0" borderId="0" xfId="0" applyNumberFormat="1" applyFont="1" applyFill="1" applyBorder="1"/>
    <xf numFmtId="0" fontId="0" fillId="0" borderId="0" xfId="0" applyFill="1" applyBorder="1"/>
    <xf numFmtId="0" fontId="26" fillId="0" borderId="0" xfId="0" applyFont="1" applyFill="1"/>
    <xf numFmtId="0" fontId="37" fillId="0" borderId="0" xfId="0" applyFont="1" applyFill="1"/>
    <xf numFmtId="3" fontId="37" fillId="0" borderId="0" xfId="0" applyNumberFormat="1" applyFont="1" applyFill="1"/>
    <xf numFmtId="0" fontId="23" fillId="0" borderId="10" xfId="0" applyFont="1" applyBorder="1" applyAlignment="1">
      <alignment horizontal="center" vertical="center" wrapText="1"/>
    </xf>
    <xf numFmtId="3" fontId="44" fillId="0" borderId="0" xfId="0" applyNumberFormat="1" applyFont="1"/>
    <xf numFmtId="0" fontId="60" fillId="0" borderId="25" xfId="0" applyFont="1" applyFill="1" applyBorder="1"/>
    <xf numFmtId="3" fontId="60" fillId="0" borderId="26" xfId="0" applyNumberFormat="1" applyFont="1" applyFill="1" applyBorder="1"/>
    <xf numFmtId="0" fontId="62" fillId="0" borderId="25" xfId="0" applyFont="1" applyFill="1" applyBorder="1"/>
    <xf numFmtId="3" fontId="62" fillId="0" borderId="26" xfId="0" applyNumberFormat="1" applyFont="1" applyFill="1" applyBorder="1"/>
    <xf numFmtId="3" fontId="41" fillId="0" borderId="0" xfId="0" applyNumberFormat="1" applyFont="1"/>
    <xf numFmtId="0" fontId="50" fillId="0" borderId="0" xfId="0" applyFont="1" applyFill="1" applyAlignment="1">
      <alignment horizontal="center" vertical="center" wrapText="1"/>
    </xf>
    <xf numFmtId="3" fontId="50" fillId="0" borderId="0" xfId="0" applyNumberFormat="1" applyFont="1" applyFill="1" applyAlignment="1"/>
    <xf numFmtId="0" fontId="50" fillId="0" borderId="0" xfId="0" applyFont="1" applyFill="1" applyBorder="1" applyAlignment="1">
      <alignment vertical="center" wrapText="1"/>
    </xf>
    <xf numFmtId="0" fontId="50" fillId="0" borderId="0" xfId="0" applyFont="1" applyFill="1" applyAlignment="1">
      <alignment horizontal="right" vertical="center" wrapText="1"/>
    </xf>
    <xf numFmtId="0" fontId="54" fillId="0" borderId="0" xfId="0" applyFont="1" applyFill="1" applyBorder="1" applyAlignment="1">
      <alignment horizontal="left"/>
    </xf>
    <xf numFmtId="3" fontId="54" fillId="0" borderId="0" xfId="0" applyNumberFormat="1" applyFont="1" applyFill="1"/>
    <xf numFmtId="3" fontId="49" fillId="0" borderId="0" xfId="0" applyNumberFormat="1" applyFont="1" applyFill="1"/>
    <xf numFmtId="3" fontId="50" fillId="0" borderId="10" xfId="0" applyNumberFormat="1" applyFont="1" applyFill="1" applyBorder="1"/>
    <xf numFmtId="3" fontId="38" fillId="0" borderId="0" xfId="0" applyNumberFormat="1" applyFont="1" applyFill="1"/>
    <xf numFmtId="3" fontId="45" fillId="0" borderId="10" xfId="238" applyNumberFormat="1" applyFont="1" applyFill="1" applyBorder="1" applyAlignment="1">
      <alignment horizontal="left"/>
    </xf>
    <xf numFmtId="0" fontId="50" fillId="25" borderId="10" xfId="0" applyFont="1" applyFill="1" applyBorder="1" applyAlignment="1">
      <alignment horizontal="left" vertical="center" wrapText="1"/>
    </xf>
    <xf numFmtId="0" fontId="56" fillId="24" borderId="14" xfId="241" applyFont="1" applyFill="1" applyBorder="1" applyAlignment="1">
      <alignment horizontal="center" vertical="center"/>
    </xf>
    <xf numFmtId="0" fontId="56" fillId="24" borderId="12" xfId="241" applyFont="1" applyFill="1" applyBorder="1" applyAlignment="1">
      <alignment horizontal="center" vertical="center"/>
    </xf>
    <xf numFmtId="0" fontId="56" fillId="24" borderId="16" xfId="241" applyFont="1" applyFill="1" applyBorder="1" applyAlignment="1">
      <alignment horizontal="center" vertical="center"/>
    </xf>
    <xf numFmtId="0" fontId="56" fillId="0" borderId="14" xfId="241" applyFont="1" applyFill="1" applyBorder="1" applyAlignment="1">
      <alignment horizontal="center" vertical="center" wrapText="1"/>
    </xf>
    <xf numFmtId="0" fontId="56" fillId="0" borderId="12" xfId="241" applyFont="1" applyFill="1" applyBorder="1" applyAlignment="1">
      <alignment horizontal="center" vertical="center" wrapText="1"/>
    </xf>
    <xf numFmtId="0" fontId="56" fillId="0" borderId="16" xfId="241" applyFont="1" applyFill="1" applyBorder="1" applyAlignment="1">
      <alignment horizontal="center" vertical="center" wrapText="1"/>
    </xf>
    <xf numFmtId="0" fontId="56" fillId="0" borderId="14" xfId="241" applyFont="1" applyFill="1" applyBorder="1" applyAlignment="1">
      <alignment horizontal="center" vertical="center"/>
    </xf>
    <xf numFmtId="0" fontId="56" fillId="0" borderId="12" xfId="241" applyFont="1" applyFill="1" applyBorder="1" applyAlignment="1">
      <alignment horizontal="center" vertical="center"/>
    </xf>
    <xf numFmtId="0" fontId="56" fillId="0" borderId="16" xfId="241" applyFont="1" applyFill="1" applyBorder="1" applyAlignment="1">
      <alignment horizontal="center" vertical="center"/>
    </xf>
    <xf numFmtId="3" fontId="57" fillId="0" borderId="10" xfId="241" applyNumberFormat="1" applyFont="1" applyBorder="1" applyAlignment="1">
      <alignment horizontal="center" vertical="center"/>
    </xf>
    <xf numFmtId="3" fontId="58" fillId="0" borderId="10" xfId="0" applyNumberFormat="1" applyFont="1" applyBorder="1" applyAlignment="1">
      <alignment horizontal="center" vertical="center"/>
    </xf>
    <xf numFmtId="3" fontId="56" fillId="0" borderId="10" xfId="241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0" fontId="57" fillId="0" borderId="10" xfId="241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0" xfId="0" applyFont="1" applyBorder="1" applyAlignment="1"/>
    <xf numFmtId="3" fontId="57" fillId="24" borderId="10" xfId="241" applyNumberFormat="1" applyFont="1" applyFill="1" applyBorder="1" applyAlignment="1">
      <alignment horizontal="center" vertical="center"/>
    </xf>
    <xf numFmtId="0" fontId="57" fillId="0" borderId="15" xfId="241" applyFont="1" applyFill="1" applyBorder="1" applyAlignment="1">
      <alignment horizontal="center" vertical="center"/>
    </xf>
    <xf numFmtId="0" fontId="57" fillId="0" borderId="11" xfId="241" applyFont="1" applyFill="1" applyBorder="1" applyAlignment="1">
      <alignment horizontal="center" vertical="center"/>
    </xf>
    <xf numFmtId="0" fontId="58" fillId="0" borderId="11" xfId="0" applyFont="1" applyBorder="1" applyAlignment="1"/>
    <xf numFmtId="0" fontId="58" fillId="0" borderId="13" xfId="0" applyFont="1" applyBorder="1" applyAlignment="1"/>
    <xf numFmtId="0" fontId="57" fillId="0" borderId="21" xfId="241" applyFont="1" applyFill="1" applyBorder="1" applyAlignment="1">
      <alignment horizontal="center" vertical="center"/>
    </xf>
    <xf numFmtId="0" fontId="57" fillId="0" borderId="20" xfId="241" applyFont="1" applyFill="1" applyBorder="1" applyAlignment="1">
      <alignment horizontal="center" vertical="center"/>
    </xf>
    <xf numFmtId="0" fontId="58" fillId="0" borderId="20" xfId="0" applyFont="1" applyBorder="1" applyAlignment="1"/>
    <xf numFmtId="0" fontId="58" fillId="0" borderId="22" xfId="0" applyFont="1" applyBorder="1" applyAlignment="1"/>
    <xf numFmtId="3" fontId="56" fillId="0" borderId="10" xfId="241" applyNumberFormat="1" applyFont="1" applyFill="1" applyBorder="1" applyAlignment="1">
      <alignment horizontal="center" wrapText="1"/>
    </xf>
    <xf numFmtId="3" fontId="56" fillId="24" borderId="10" xfId="241" applyNumberFormat="1" applyFont="1" applyFill="1" applyBorder="1" applyAlignment="1">
      <alignment horizontal="center"/>
    </xf>
    <xf numFmtId="0" fontId="57" fillId="0" borderId="15" xfId="241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11" xfId="0" applyFont="1" applyBorder="1" applyAlignment="1"/>
    <xf numFmtId="0" fontId="61" fillId="0" borderId="13" xfId="0" applyFont="1" applyBorder="1" applyAlignment="1"/>
    <xf numFmtId="0" fontId="61" fillId="0" borderId="21" xfId="0" applyFont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1" fillId="0" borderId="20" xfId="0" applyFont="1" applyBorder="1" applyAlignment="1"/>
    <xf numFmtId="0" fontId="61" fillId="0" borderId="22" xfId="0" applyFont="1" applyBorder="1" applyAlignment="1"/>
    <xf numFmtId="3" fontId="56" fillId="0" borderId="10" xfId="0" applyNumberFormat="1" applyFont="1" applyBorder="1" applyAlignment="1">
      <alignment horizontal="center"/>
    </xf>
    <xf numFmtId="0" fontId="56" fillId="24" borderId="10" xfId="241" applyFont="1" applyFill="1" applyBorder="1" applyAlignment="1">
      <alignment horizontal="center" wrapText="1"/>
    </xf>
    <xf numFmtId="0" fontId="61" fillId="0" borderId="11" xfId="0" applyFont="1" applyBorder="1" applyAlignment="1">
      <alignment vertical="center"/>
    </xf>
    <xf numFmtId="0" fontId="61" fillId="0" borderId="13" xfId="0" applyFont="1" applyBorder="1" applyAlignment="1">
      <alignment vertical="center"/>
    </xf>
    <xf numFmtId="0" fontId="61" fillId="0" borderId="20" xfId="0" applyFont="1" applyBorder="1" applyAlignment="1">
      <alignment vertical="center"/>
    </xf>
    <xf numFmtId="0" fontId="61" fillId="0" borderId="22" xfId="0" applyFont="1" applyBorder="1" applyAlignment="1">
      <alignment vertical="center"/>
    </xf>
    <xf numFmtId="0" fontId="61" fillId="0" borderId="10" xfId="0" applyFont="1" applyBorder="1" applyAlignment="1">
      <alignment horizontal="center" vertical="center"/>
    </xf>
    <xf numFmtId="0" fontId="56" fillId="0" borderId="15" xfId="241" applyFont="1" applyFill="1" applyBorder="1" applyAlignment="1">
      <alignment horizontal="center" vertical="center"/>
    </xf>
    <xf numFmtId="0" fontId="56" fillId="0" borderId="11" xfId="241" applyFont="1" applyFill="1" applyBorder="1" applyAlignment="1">
      <alignment horizontal="center" vertical="center"/>
    </xf>
    <xf numFmtId="0" fontId="60" fillId="0" borderId="11" xfId="0" applyFont="1" applyBorder="1" applyAlignment="1"/>
    <xf numFmtId="0" fontId="60" fillId="0" borderId="13" xfId="0" applyFont="1" applyBorder="1" applyAlignment="1"/>
    <xf numFmtId="0" fontId="56" fillId="0" borderId="21" xfId="241" applyFont="1" applyFill="1" applyBorder="1" applyAlignment="1">
      <alignment horizontal="center" vertical="center"/>
    </xf>
    <xf numFmtId="0" fontId="56" fillId="0" borderId="20" xfId="241" applyFont="1" applyFill="1" applyBorder="1" applyAlignment="1">
      <alignment horizontal="center" vertical="center"/>
    </xf>
    <xf numFmtId="0" fontId="60" fillId="0" borderId="20" xfId="0" applyFont="1" applyBorder="1" applyAlignment="1"/>
    <xf numFmtId="0" fontId="60" fillId="0" borderId="22" xfId="0" applyFont="1" applyBorder="1" applyAlignment="1"/>
    <xf numFmtId="0" fontId="56" fillId="0" borderId="10" xfId="241" applyFont="1" applyFill="1" applyBorder="1" applyAlignment="1">
      <alignment horizontal="center" vertical="center"/>
    </xf>
    <xf numFmtId="0" fontId="56" fillId="0" borderId="10" xfId="241" applyFont="1" applyFill="1" applyBorder="1" applyAlignment="1">
      <alignment horizontal="center" wrapText="1"/>
    </xf>
    <xf numFmtId="0" fontId="73" fillId="0" borderId="24" xfId="0" applyFont="1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71" fillId="0" borderId="25" xfId="0" applyFont="1" applyFill="1" applyBorder="1" applyAlignment="1"/>
    <xf numFmtId="0" fontId="71" fillId="0" borderId="26" xfId="0" applyFont="1" applyFill="1" applyBorder="1" applyAlignment="1"/>
    <xf numFmtId="0" fontId="72" fillId="0" borderId="24" xfId="0" applyFont="1" applyFill="1" applyBorder="1" applyAlignment="1"/>
    <xf numFmtId="0" fontId="73" fillId="0" borderId="24" xfId="0" applyFont="1" applyFill="1" applyBorder="1" applyAlignment="1">
      <alignment wrapText="1"/>
    </xf>
    <xf numFmtId="0" fontId="72" fillId="0" borderId="24" xfId="0" applyFont="1" applyFill="1" applyBorder="1" applyAlignment="1">
      <alignment wrapText="1"/>
    </xf>
    <xf numFmtId="0" fontId="55" fillId="0" borderId="25" xfId="0" applyFont="1" applyFill="1" applyBorder="1" applyAlignment="1"/>
    <xf numFmtId="0" fontId="52" fillId="0" borderId="24" xfId="0" applyFont="1" applyFill="1" applyBorder="1" applyAlignment="1">
      <alignment wrapText="1"/>
    </xf>
    <xf numFmtId="0" fontId="53" fillId="0" borderId="25" xfId="0" applyFont="1" applyFill="1" applyBorder="1" applyAlignment="1"/>
    <xf numFmtId="0" fontId="53" fillId="0" borderId="26" xfId="0" applyFont="1" applyFill="1" applyBorder="1" applyAlignment="1"/>
    <xf numFmtId="0" fontId="66" fillId="0" borderId="24" xfId="0" applyFont="1" applyFill="1" applyBorder="1" applyAlignment="1"/>
    <xf numFmtId="0" fontId="0" fillId="0" borderId="25" xfId="0" applyFill="1" applyBorder="1" applyAlignment="1"/>
    <xf numFmtId="0" fontId="0" fillId="0" borderId="26" xfId="0" applyFill="1" applyBorder="1" applyAlignment="1"/>
    <xf numFmtId="0" fontId="55" fillId="0" borderId="24" xfId="0" applyFont="1" applyFill="1" applyBorder="1" applyAlignment="1"/>
    <xf numFmtId="0" fontId="64" fillId="0" borderId="10" xfId="0" applyFont="1" applyFill="1" applyBorder="1" applyAlignment="1"/>
    <xf numFmtId="0" fontId="73" fillId="0" borderId="10" xfId="0" applyFont="1" applyFill="1" applyBorder="1" applyAlignment="1">
      <alignment wrapText="1"/>
    </xf>
    <xf numFmtId="0" fontId="0" fillId="0" borderId="10" xfId="0" applyBorder="1" applyAlignment="1"/>
    <xf numFmtId="0" fontId="72" fillId="0" borderId="10" xfId="0" applyFont="1" applyFill="1" applyBorder="1" applyAlignment="1"/>
    <xf numFmtId="0" fontId="55" fillId="0" borderId="10" xfId="0" applyFont="1" applyFill="1" applyBorder="1" applyAlignment="1"/>
    <xf numFmtId="0" fontId="55" fillId="0" borderId="24" xfId="0" applyFont="1" applyFill="1" applyBorder="1" applyAlignment="1">
      <alignment horizontal="center"/>
    </xf>
    <xf numFmtId="0" fontId="64" fillId="0" borderId="25" xfId="0" applyFont="1" applyFill="1" applyBorder="1" applyAlignment="1"/>
    <xf numFmtId="0" fontId="48" fillId="0" borderId="10" xfId="0" applyFont="1" applyBorder="1" applyAlignment="1">
      <alignment horizontal="left"/>
    </xf>
    <xf numFmtId="0" fontId="48" fillId="0" borderId="10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5" fillId="0" borderId="24" xfId="238" applyFont="1" applyBorder="1" applyAlignment="1"/>
    <xf numFmtId="0" fontId="45" fillId="0" borderId="26" xfId="238" applyFont="1" applyBorder="1" applyAlignment="1"/>
    <xf numFmtId="3" fontId="49" fillId="0" borderId="10" xfId="0" applyNumberFormat="1" applyFont="1" applyFill="1" applyBorder="1" applyAlignment="1">
      <alignment horizontal="center" vertical="center" wrapText="1"/>
    </xf>
    <xf numFmtId="0" fontId="21" fillId="0" borderId="20" xfId="240" applyFont="1" applyBorder="1" applyAlignment="1">
      <alignment horizontal="right"/>
    </xf>
    <xf numFmtId="0" fontId="21" fillId="0" borderId="0" xfId="240" applyFont="1" applyBorder="1" applyAlignment="1">
      <alignment horizontal="right"/>
    </xf>
    <xf numFmtId="0" fontId="68" fillId="0" borderId="0" xfId="240" applyFont="1" applyAlignment="1">
      <alignment horizontal="center"/>
    </xf>
    <xf numFmtId="0" fontId="21" fillId="0" borderId="0" xfId="240" applyFont="1" applyAlignment="1">
      <alignment horizontal="right" wrapText="1"/>
    </xf>
    <xf numFmtId="0" fontId="67" fillId="0" borderId="0" xfId="0" applyFont="1" applyFill="1" applyAlignment="1">
      <alignment horizontal="center"/>
    </xf>
    <xf numFmtId="0" fontId="69" fillId="0" borderId="0" xfId="240" applyFont="1" applyAlignment="1">
      <alignment horizontal="right" vertical="center" wrapText="1"/>
    </xf>
  </cellXfs>
  <cellStyles count="267">
    <cellStyle name="20% - 1. jelölőszín 2" xfId="1"/>
    <cellStyle name="20% - 1. jelölőszín 3" xfId="2"/>
    <cellStyle name="20% - 1. jelölőszín 4" xfId="3"/>
    <cellStyle name="20% - 1. jelölőszín 5" xfId="4"/>
    <cellStyle name="20% - 1. jelölőszín 6" xfId="5"/>
    <cellStyle name="20% - 1. jelölőszín 7" xfId="6"/>
    <cellStyle name="20% - 2. jelölőszín 2" xfId="7"/>
    <cellStyle name="20% - 2. jelölőszín 3" xfId="8"/>
    <cellStyle name="20% - 2. jelölőszín 4" xfId="9"/>
    <cellStyle name="20% - 2. jelölőszín 5" xfId="10"/>
    <cellStyle name="20% - 2. jelölőszín 6" xfId="11"/>
    <cellStyle name="20% - 2. jelölőszín 7" xfId="12"/>
    <cellStyle name="20% - 3. jelölőszín 2" xfId="13"/>
    <cellStyle name="20% - 3. jelölőszín 3" xfId="14"/>
    <cellStyle name="20% - 3. jelölőszín 4" xfId="15"/>
    <cellStyle name="20% - 3. jelölőszín 5" xfId="16"/>
    <cellStyle name="20% - 3. jelölőszín 6" xfId="17"/>
    <cellStyle name="20% - 3. jelölőszín 7" xfId="18"/>
    <cellStyle name="20% - 4. jelölőszín 2" xfId="19"/>
    <cellStyle name="20% - 4. jelölőszín 3" xfId="20"/>
    <cellStyle name="20% - 4. jelölőszín 4" xfId="21"/>
    <cellStyle name="20% - 4. jelölőszín 5" xfId="22"/>
    <cellStyle name="20% - 4. jelölőszín 6" xfId="23"/>
    <cellStyle name="20% - 4. jelölőszín 7" xfId="24"/>
    <cellStyle name="20% - 5. jelölőszín 2" xfId="25"/>
    <cellStyle name="20% - 5. jelölőszín 3" xfId="26"/>
    <cellStyle name="20% - 5. jelölőszín 4" xfId="27"/>
    <cellStyle name="20% - 5. jelölőszín 5" xfId="28"/>
    <cellStyle name="20% - 5. jelölőszín 6" xfId="29"/>
    <cellStyle name="20% - 5. jelölőszín 7" xfId="30"/>
    <cellStyle name="20% - 6. jelölőszín 2" xfId="31"/>
    <cellStyle name="20% - 6. jelölőszín 3" xfId="32"/>
    <cellStyle name="20% - 6. jelölőszín 4" xfId="33"/>
    <cellStyle name="20% - 6. jelölőszín 5" xfId="34"/>
    <cellStyle name="20% - 6. jelölőszín 6" xfId="35"/>
    <cellStyle name="20% - 6. jelölőszín 7" xfId="36"/>
    <cellStyle name="40% - 1. jelölőszín 2" xfId="37"/>
    <cellStyle name="40% - 1. jelölőszín 3" xfId="38"/>
    <cellStyle name="40% - 1. jelölőszín 4" xfId="39"/>
    <cellStyle name="40% - 1. jelölőszín 5" xfId="40"/>
    <cellStyle name="40% - 1. jelölőszín 6" xfId="41"/>
    <cellStyle name="40% - 1. jelölőszín 7" xfId="42"/>
    <cellStyle name="40% - 2. jelölőszín 2" xfId="43"/>
    <cellStyle name="40% - 2. jelölőszín 3" xfId="44"/>
    <cellStyle name="40% - 2. jelölőszín 4" xfId="45"/>
    <cellStyle name="40% - 2. jelölőszín 5" xfId="46"/>
    <cellStyle name="40% - 2. jelölőszín 6" xfId="47"/>
    <cellStyle name="40% - 2. jelölőszín 7" xfId="48"/>
    <cellStyle name="40% - 3. jelölőszín 2" xfId="49"/>
    <cellStyle name="40% - 3. jelölőszín 3" xfId="50"/>
    <cellStyle name="40% - 3. jelölőszín 4" xfId="51"/>
    <cellStyle name="40% - 3. jelölőszín 5" xfId="52"/>
    <cellStyle name="40% - 3. jelölőszín 6" xfId="53"/>
    <cellStyle name="40% - 3. jelölőszín 7" xfId="54"/>
    <cellStyle name="40% - 4. jelölőszín 2" xfId="55"/>
    <cellStyle name="40% - 4. jelölőszín 3" xfId="56"/>
    <cellStyle name="40% - 4. jelölőszín 4" xfId="57"/>
    <cellStyle name="40% - 4. jelölőszín 5" xfId="58"/>
    <cellStyle name="40% - 4. jelölőszín 6" xfId="59"/>
    <cellStyle name="40% - 4. jelölőszín 7" xfId="60"/>
    <cellStyle name="40% - 5. jelölőszín 2" xfId="61"/>
    <cellStyle name="40% - 5. jelölőszín 3" xfId="62"/>
    <cellStyle name="40% - 5. jelölőszín 4" xfId="63"/>
    <cellStyle name="40% - 5. jelölőszín 5" xfId="64"/>
    <cellStyle name="40% - 5. jelölőszín 6" xfId="65"/>
    <cellStyle name="40% - 5. jelölőszín 7" xfId="66"/>
    <cellStyle name="40% - 6. jelölőszín 2" xfId="67"/>
    <cellStyle name="40% - 6. jelölőszín 3" xfId="68"/>
    <cellStyle name="40% - 6. jelölőszín 4" xfId="69"/>
    <cellStyle name="40% - 6. jelölőszín 5" xfId="70"/>
    <cellStyle name="40% - 6. jelölőszín 6" xfId="71"/>
    <cellStyle name="40% - 6. jelölőszín 7" xfId="72"/>
    <cellStyle name="60% - 1. jelölőszín 2" xfId="73"/>
    <cellStyle name="60% - 1. jelölőszín 3" xfId="74"/>
    <cellStyle name="60% - 1. jelölőszín 4" xfId="75"/>
    <cellStyle name="60% - 1. jelölőszín 5" xfId="76"/>
    <cellStyle name="60% - 1. jelölőszín 6" xfId="77"/>
    <cellStyle name="60% - 1. jelölőszín 7" xfId="78"/>
    <cellStyle name="60% - 2. jelölőszín 2" xfId="79"/>
    <cellStyle name="60% - 2. jelölőszín 3" xfId="80"/>
    <cellStyle name="60% - 2. jelölőszín 4" xfId="81"/>
    <cellStyle name="60% - 2. jelölőszín 5" xfId="82"/>
    <cellStyle name="60% - 2. jelölőszín 6" xfId="83"/>
    <cellStyle name="60% - 2. jelölőszín 7" xfId="84"/>
    <cellStyle name="60% - 3. jelölőszín 2" xfId="85"/>
    <cellStyle name="60% - 3. jelölőszín 3" xfId="86"/>
    <cellStyle name="60% - 3. jelölőszín 4" xfId="87"/>
    <cellStyle name="60% - 3. jelölőszín 5" xfId="88"/>
    <cellStyle name="60% - 3. jelölőszín 6" xfId="89"/>
    <cellStyle name="60% - 3. jelölőszín 7" xfId="90"/>
    <cellStyle name="60% - 4. jelölőszín 2" xfId="91"/>
    <cellStyle name="60% - 4. jelölőszín 3" xfId="92"/>
    <cellStyle name="60% - 4. jelölőszín 4" xfId="93"/>
    <cellStyle name="60% - 4. jelölőszín 5" xfId="94"/>
    <cellStyle name="60% - 4. jelölőszín 6" xfId="95"/>
    <cellStyle name="60% - 4. jelölőszín 7" xfId="96"/>
    <cellStyle name="60% - 5. jelölőszín 2" xfId="97"/>
    <cellStyle name="60% - 5. jelölőszín 3" xfId="98"/>
    <cellStyle name="60% - 5. jelölőszín 4" xfId="99"/>
    <cellStyle name="60% - 5. jelölőszín 5" xfId="100"/>
    <cellStyle name="60% - 5. jelölőszín 6" xfId="101"/>
    <cellStyle name="60% - 5. jelölőszín 7" xfId="102"/>
    <cellStyle name="60% - 6. jelölőszín 2" xfId="103"/>
    <cellStyle name="60% - 6. jelölőszín 3" xfId="104"/>
    <cellStyle name="60% - 6. jelölőszín 4" xfId="105"/>
    <cellStyle name="60% - 6. jelölőszín 5" xfId="106"/>
    <cellStyle name="60% - 6. jelölőszín 6" xfId="107"/>
    <cellStyle name="60% - 6. jelölőszín 7" xfId="108"/>
    <cellStyle name="Bevitel 2" xfId="109"/>
    <cellStyle name="Bevitel 3" xfId="110"/>
    <cellStyle name="Bevitel 4" xfId="111"/>
    <cellStyle name="Bevitel 5" xfId="112"/>
    <cellStyle name="Bevitel 6" xfId="113"/>
    <cellStyle name="Bevitel 7" xfId="114"/>
    <cellStyle name="Cím 2" xfId="115"/>
    <cellStyle name="Cím 3" xfId="116"/>
    <cellStyle name="Cím 4" xfId="117"/>
    <cellStyle name="Cím 5" xfId="118"/>
    <cellStyle name="Cím 6" xfId="119"/>
    <cellStyle name="Cím 7" xfId="120"/>
    <cellStyle name="Címsor 1 1" xfId="121"/>
    <cellStyle name="Címsor 1 1 2" xfId="122"/>
    <cellStyle name="Címsor 1 1 3" xfId="123"/>
    <cellStyle name="Címsor 1 1 4" xfId="124"/>
    <cellStyle name="Címsor 1 1 5" xfId="125"/>
    <cellStyle name="Címsor 1 1 6" xfId="126"/>
    <cellStyle name="Címsor 1 2" xfId="127"/>
    <cellStyle name="Címsor 1 3" xfId="128"/>
    <cellStyle name="Címsor 1 4" xfId="129"/>
    <cellStyle name="Címsor 1 5" xfId="130"/>
    <cellStyle name="Címsor 1 6" xfId="131"/>
    <cellStyle name="Címsor 1 7" xfId="132"/>
    <cellStyle name="Címsor 2 2" xfId="133"/>
    <cellStyle name="Címsor 2 3" xfId="134"/>
    <cellStyle name="Címsor 2 4" xfId="135"/>
    <cellStyle name="Címsor 2 5" xfId="136"/>
    <cellStyle name="Címsor 2 6" xfId="137"/>
    <cellStyle name="Címsor 2 7" xfId="138"/>
    <cellStyle name="Címsor 3 2" xfId="139"/>
    <cellStyle name="Címsor 3 3" xfId="140"/>
    <cellStyle name="Címsor 3 4" xfId="141"/>
    <cellStyle name="Címsor 3 5" xfId="142"/>
    <cellStyle name="Címsor 3 6" xfId="143"/>
    <cellStyle name="Címsor 3 7" xfId="144"/>
    <cellStyle name="Címsor 4 2" xfId="145"/>
    <cellStyle name="Címsor 4 3" xfId="146"/>
    <cellStyle name="Címsor 4 4" xfId="147"/>
    <cellStyle name="Címsor 4 5" xfId="148"/>
    <cellStyle name="Címsor 4 6" xfId="149"/>
    <cellStyle name="Címsor 4 7" xfId="150"/>
    <cellStyle name="Ellenőrzőcella 2" xfId="151"/>
    <cellStyle name="Ellenőrzőcella 3" xfId="152"/>
    <cellStyle name="Ellenőrzőcella 4" xfId="153"/>
    <cellStyle name="Ellenőrzőcella 5" xfId="154"/>
    <cellStyle name="Ellenőrzőcella 6" xfId="155"/>
    <cellStyle name="Ellenőrzőcella 7" xfId="156"/>
    <cellStyle name="Ezres 3" xfId="157"/>
    <cellStyle name="Figyelmeztetés 2" xfId="158"/>
    <cellStyle name="Figyelmeztetés 3" xfId="159"/>
    <cellStyle name="Figyelmeztetés 4" xfId="160"/>
    <cellStyle name="Figyelmeztetés 5" xfId="161"/>
    <cellStyle name="Figyelmeztetés 6" xfId="162"/>
    <cellStyle name="Figyelmeztetés 7" xfId="163"/>
    <cellStyle name="Hivatkozott cella 2" xfId="164"/>
    <cellStyle name="Hivatkozott cella 3" xfId="165"/>
    <cellStyle name="Hivatkozott cella 4" xfId="166"/>
    <cellStyle name="Hivatkozott cella 5" xfId="167"/>
    <cellStyle name="Hivatkozott cella 6" xfId="168"/>
    <cellStyle name="Hivatkozott cella 7" xfId="169"/>
    <cellStyle name="Jegyzet 2" xfId="170"/>
    <cellStyle name="Jegyzet 3" xfId="171"/>
    <cellStyle name="Jegyzet 4" xfId="172"/>
    <cellStyle name="Jegyzet 5" xfId="173"/>
    <cellStyle name="Jegyzet 6" xfId="174"/>
    <cellStyle name="Jegyzet 7" xfId="175"/>
    <cellStyle name="Jelölőszín (1) 2" xfId="176"/>
    <cellStyle name="Jelölőszín (1) 3" xfId="177"/>
    <cellStyle name="Jelölőszín (1) 4" xfId="178"/>
    <cellStyle name="Jelölőszín (1) 5" xfId="179"/>
    <cellStyle name="Jelölőszín (1) 6" xfId="180"/>
    <cellStyle name="Jelölőszín (1) 7" xfId="181"/>
    <cellStyle name="Jelölőszín (2) 2" xfId="182"/>
    <cellStyle name="Jelölőszín (2) 3" xfId="183"/>
    <cellStyle name="Jelölőszín (2) 4" xfId="184"/>
    <cellStyle name="Jelölőszín (2) 5" xfId="185"/>
    <cellStyle name="Jelölőszín (2) 6" xfId="186"/>
    <cellStyle name="Jelölőszín (2) 7" xfId="187"/>
    <cellStyle name="Jelölőszín (3) 2" xfId="188"/>
    <cellStyle name="Jelölőszín (3) 3" xfId="189"/>
    <cellStyle name="Jelölőszín (3) 4" xfId="190"/>
    <cellStyle name="Jelölőszín (3) 5" xfId="191"/>
    <cellStyle name="Jelölőszín (3) 6" xfId="192"/>
    <cellStyle name="Jelölőszín (3) 7" xfId="193"/>
    <cellStyle name="Jelölőszín (4) 2" xfId="194"/>
    <cellStyle name="Jelölőszín (4) 3" xfId="195"/>
    <cellStyle name="Jelölőszín (4) 4" xfId="196"/>
    <cellStyle name="Jelölőszín (4) 5" xfId="197"/>
    <cellStyle name="Jelölőszín (4) 6" xfId="198"/>
    <cellStyle name="Jelölőszín (4) 7" xfId="199"/>
    <cellStyle name="Jelölőszín (5) 2" xfId="200"/>
    <cellStyle name="Jelölőszín (5) 3" xfId="201"/>
    <cellStyle name="Jelölőszín (5) 4" xfId="202"/>
    <cellStyle name="Jelölőszín (5) 5" xfId="203"/>
    <cellStyle name="Jelölőszín (5) 6" xfId="204"/>
    <cellStyle name="Jelölőszín (5) 7" xfId="205"/>
    <cellStyle name="Jelölőszín (6) 2" xfId="206"/>
    <cellStyle name="Jelölőszín (6) 3" xfId="207"/>
    <cellStyle name="Jelölőszín (6) 4" xfId="208"/>
    <cellStyle name="Jelölőszín (6) 5" xfId="209"/>
    <cellStyle name="Jelölőszín (6) 6" xfId="210"/>
    <cellStyle name="Jelölőszín (6) 7" xfId="211"/>
    <cellStyle name="Jó 2" xfId="212"/>
    <cellStyle name="Jó 3" xfId="213"/>
    <cellStyle name="Jó 4" xfId="214"/>
    <cellStyle name="Jó 5" xfId="215"/>
    <cellStyle name="Jó 6" xfId="216"/>
    <cellStyle name="Jó 7" xfId="217"/>
    <cellStyle name="Kimenet 2" xfId="218"/>
    <cellStyle name="Kimenet 3" xfId="219"/>
    <cellStyle name="Kimenet 4" xfId="220"/>
    <cellStyle name="Kimenet 5" xfId="221"/>
    <cellStyle name="Kimenet 6" xfId="222"/>
    <cellStyle name="Kimenet 7" xfId="223"/>
    <cellStyle name="Magyarázó szöveg 2" xfId="224"/>
    <cellStyle name="Magyarázó szöveg 3" xfId="225"/>
    <cellStyle name="Magyarázó szöveg 4" xfId="226"/>
    <cellStyle name="Magyarázó szöveg 5" xfId="227"/>
    <cellStyle name="Magyarázó szöveg 6" xfId="228"/>
    <cellStyle name="Magyarázó szöveg 7" xfId="229"/>
    <cellStyle name="Normál" xfId="0" builtinId="0"/>
    <cellStyle name="Normál 2 2" xfId="230"/>
    <cellStyle name="Normál 2 3" xfId="231"/>
    <cellStyle name="Normál 2 4" xfId="232"/>
    <cellStyle name="Normál 2 5" xfId="233"/>
    <cellStyle name="Normál 2 6" xfId="234"/>
    <cellStyle name="Normál 2 7" xfId="235"/>
    <cellStyle name="Normál 3" xfId="236"/>
    <cellStyle name="Normál 4 2" xfId="237"/>
    <cellStyle name="Normál_2013. évi költségv.II.végl" xfId="238"/>
    <cellStyle name="Normal_KTRSZJ" xfId="239"/>
    <cellStyle name="Normál_Másolat eredetije2014. ÉVI KÖLTSÉGVETÉSI RENDELET MINTA" xfId="240"/>
    <cellStyle name="Normál_Másolat eredetije2014. ÉVI KÖLTSÉGVETÉSI RENDELET MINTA 2" xfId="241"/>
    <cellStyle name="Összesen 2" xfId="242"/>
    <cellStyle name="Összesen 3" xfId="243"/>
    <cellStyle name="Összesen 4" xfId="244"/>
    <cellStyle name="Összesen 5" xfId="245"/>
    <cellStyle name="Összesen 6" xfId="246"/>
    <cellStyle name="Összesen 7" xfId="247"/>
    <cellStyle name="Pénznem 2" xfId="248"/>
    <cellStyle name="Rossz 2" xfId="249"/>
    <cellStyle name="Rossz 3" xfId="250"/>
    <cellStyle name="Rossz 4" xfId="251"/>
    <cellStyle name="Rossz 5" xfId="252"/>
    <cellStyle name="Rossz 6" xfId="253"/>
    <cellStyle name="Rossz 7" xfId="254"/>
    <cellStyle name="Semleges 2" xfId="255"/>
    <cellStyle name="Semleges 3" xfId="256"/>
    <cellStyle name="Semleges 4" xfId="257"/>
    <cellStyle name="Semleges 5" xfId="258"/>
    <cellStyle name="Semleges 6" xfId="259"/>
    <cellStyle name="Semleges 7" xfId="260"/>
    <cellStyle name="Számítás 2" xfId="261"/>
    <cellStyle name="Számítás 3" xfId="262"/>
    <cellStyle name="Számítás 4" xfId="263"/>
    <cellStyle name="Számítás 5" xfId="264"/>
    <cellStyle name="Számítás 6" xfId="265"/>
    <cellStyle name="Számítás 7" xfId="2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1543050</xdr:colOff>
      <xdr:row>0</xdr:row>
      <xdr:rowOff>123825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971675" y="1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ad&#225;s-munkal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v&#233;tel-munkal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Hivatal önként"/>
      <sheetName val="Kmd. Hivatal állami felad."/>
      <sheetName val="Kmd. Város Gondn.kötelező"/>
      <sheetName val="Körmendi Kult. Közp.kötelezö"/>
      <sheetName val="Faludi F Könyvtár kötelező "/>
      <sheetName val="Múzeum önként vállalt"/>
      <sheetName val="kiadások  összesen "/>
      <sheetName val="Munka1"/>
    </sheetNames>
    <sheetDataSet>
      <sheetData sheetId="0">
        <row r="2">
          <cell r="BG2">
            <v>1836122</v>
          </cell>
        </row>
        <row r="3">
          <cell r="BG3">
            <v>1242000</v>
          </cell>
        </row>
        <row r="4">
          <cell r="BG4">
            <v>0</v>
          </cell>
        </row>
        <row r="5">
          <cell r="BG5">
            <v>0</v>
          </cell>
        </row>
        <row r="6">
          <cell r="BG6">
            <v>0</v>
          </cell>
        </row>
        <row r="7">
          <cell r="BG7">
            <v>0</v>
          </cell>
        </row>
        <row r="8">
          <cell r="BG8">
            <v>46751</v>
          </cell>
        </row>
        <row r="9">
          <cell r="C9">
            <v>36270668</v>
          </cell>
          <cell r="BG9">
            <v>36270668</v>
          </cell>
        </row>
        <row r="10">
          <cell r="BG10">
            <v>17774280</v>
          </cell>
        </row>
        <row r="11">
          <cell r="C11">
            <v>4500000</v>
          </cell>
          <cell r="BG11">
            <v>6775000</v>
          </cell>
        </row>
        <row r="12">
          <cell r="C12">
            <v>40770668</v>
          </cell>
          <cell r="BG12">
            <v>63944821</v>
          </cell>
        </row>
        <row r="13">
          <cell r="C13">
            <v>7877530</v>
          </cell>
          <cell r="BG13">
            <v>12235370</v>
          </cell>
        </row>
        <row r="14">
          <cell r="C14">
            <v>388987743</v>
          </cell>
          <cell r="BG14">
            <v>489840293</v>
          </cell>
        </row>
        <row r="15">
          <cell r="C15">
            <v>12500000</v>
          </cell>
          <cell r="BG15">
            <v>13800000</v>
          </cell>
        </row>
        <row r="16">
          <cell r="BG16">
            <v>3987936</v>
          </cell>
        </row>
        <row r="17">
          <cell r="C17">
            <v>664875993</v>
          </cell>
          <cell r="BG17">
            <v>724295627</v>
          </cell>
        </row>
        <row r="18">
          <cell r="C18">
            <v>61876000</v>
          </cell>
          <cell r="BG18">
            <v>65348000</v>
          </cell>
        </row>
        <row r="19">
          <cell r="C19">
            <v>16870000</v>
          </cell>
          <cell r="BG19">
            <v>178064494</v>
          </cell>
        </row>
        <row r="20">
          <cell r="C20">
            <v>743621993</v>
          </cell>
          <cell r="BG20">
            <v>971696057</v>
          </cell>
        </row>
        <row r="21">
          <cell r="C21">
            <v>1193757934</v>
          </cell>
          <cell r="BG21">
            <v>1551516541</v>
          </cell>
        </row>
        <row r="22">
          <cell r="C22">
            <v>750000</v>
          </cell>
          <cell r="BG22">
            <v>5028425</v>
          </cell>
        </row>
        <row r="23">
          <cell r="C23">
            <v>1046930802</v>
          </cell>
          <cell r="BG23">
            <v>1515942609</v>
          </cell>
        </row>
        <row r="24">
          <cell r="C24">
            <v>787402</v>
          </cell>
          <cell r="BG24">
            <v>1982898</v>
          </cell>
        </row>
        <row r="25">
          <cell r="C25">
            <v>18323715</v>
          </cell>
          <cell r="BG25">
            <v>68828482</v>
          </cell>
        </row>
        <row r="26">
          <cell r="C26">
            <v>288034318</v>
          </cell>
          <cell r="BG26">
            <v>344208620</v>
          </cell>
        </row>
        <row r="27">
          <cell r="C27">
            <v>1354826237</v>
          </cell>
          <cell r="BG27">
            <v>1935991034</v>
          </cell>
        </row>
        <row r="28">
          <cell r="C28">
            <v>144531954</v>
          </cell>
          <cell r="BG28">
            <v>232810836</v>
          </cell>
        </row>
        <row r="29">
          <cell r="BG29">
            <v>0</v>
          </cell>
        </row>
        <row r="30">
          <cell r="C30">
            <v>39023627</v>
          </cell>
          <cell r="BG30">
            <v>62006645</v>
          </cell>
        </row>
        <row r="31">
          <cell r="C31">
            <v>183555581</v>
          </cell>
          <cell r="BG31">
            <v>294817481</v>
          </cell>
        </row>
        <row r="32">
          <cell r="C32">
            <v>390000</v>
          </cell>
          <cell r="BG32">
            <v>390000</v>
          </cell>
        </row>
        <row r="33">
          <cell r="C33">
            <v>25744200</v>
          </cell>
          <cell r="BG33">
            <v>21000000</v>
          </cell>
        </row>
        <row r="34">
          <cell r="C34">
            <v>51805351</v>
          </cell>
          <cell r="BG34">
            <v>133429414</v>
          </cell>
        </row>
        <row r="35">
          <cell r="C35">
            <v>77939551</v>
          </cell>
          <cell r="BG35">
            <v>154819414</v>
          </cell>
        </row>
        <row r="36">
          <cell r="C36">
            <v>1616321369</v>
          </cell>
          <cell r="BG36">
            <v>2385627929</v>
          </cell>
        </row>
        <row r="37">
          <cell r="C37">
            <v>2810079303</v>
          </cell>
          <cell r="BG37">
            <v>3937144470</v>
          </cell>
        </row>
        <row r="38">
          <cell r="C38">
            <v>593692074</v>
          </cell>
          <cell r="BG38">
            <v>659327405</v>
          </cell>
        </row>
        <row r="39">
          <cell r="C39">
            <v>3403771377</v>
          </cell>
          <cell r="BG39">
            <v>4596471875</v>
          </cell>
        </row>
      </sheetData>
      <sheetData sheetId="1"/>
      <sheetData sheetId="2">
        <row r="2">
          <cell r="C2">
            <v>143498240</v>
          </cell>
          <cell r="BL2">
            <v>143898818</v>
          </cell>
        </row>
        <row r="3">
          <cell r="BL3">
            <v>1125356</v>
          </cell>
        </row>
        <row r="4">
          <cell r="BL4">
            <v>0</v>
          </cell>
        </row>
        <row r="5">
          <cell r="BL5">
            <v>0</v>
          </cell>
        </row>
        <row r="6">
          <cell r="BL6">
            <v>6665856</v>
          </cell>
        </row>
        <row r="7">
          <cell r="C7">
            <v>600000</v>
          </cell>
          <cell r="BL7">
            <v>600000</v>
          </cell>
        </row>
        <row r="8">
          <cell r="C8">
            <v>11200000</v>
          </cell>
          <cell r="BL8">
            <v>2743361</v>
          </cell>
        </row>
        <row r="9">
          <cell r="BL9">
            <v>0</v>
          </cell>
        </row>
        <row r="10">
          <cell r="C10">
            <v>3500000</v>
          </cell>
          <cell r="BL10">
            <v>5863600</v>
          </cell>
        </row>
        <row r="11">
          <cell r="C11">
            <v>2000000</v>
          </cell>
          <cell r="BL11">
            <v>3525754</v>
          </cell>
        </row>
        <row r="12">
          <cell r="C12">
            <v>160798240</v>
          </cell>
          <cell r="BL12">
            <v>164422745</v>
          </cell>
        </row>
        <row r="13">
          <cell r="C13">
            <v>32262057</v>
          </cell>
          <cell r="BL13">
            <v>35502197</v>
          </cell>
        </row>
        <row r="14">
          <cell r="C14">
            <v>34500000</v>
          </cell>
          <cell r="BL14">
            <v>36948253</v>
          </cell>
        </row>
        <row r="15">
          <cell r="BL15">
            <v>0</v>
          </cell>
        </row>
        <row r="16">
          <cell r="BL16">
            <v>0</v>
          </cell>
        </row>
        <row r="17">
          <cell r="BL17">
            <v>0</v>
          </cell>
        </row>
        <row r="18">
          <cell r="BL18">
            <v>0</v>
          </cell>
        </row>
        <row r="19">
          <cell r="BL19">
            <v>0</v>
          </cell>
        </row>
        <row r="20">
          <cell r="C20">
            <v>0</v>
          </cell>
          <cell r="BL20">
            <v>0</v>
          </cell>
        </row>
        <row r="21">
          <cell r="C21">
            <v>227560297</v>
          </cell>
          <cell r="BL21">
            <v>236873195</v>
          </cell>
        </row>
        <row r="22">
          <cell r="BL22">
            <v>0</v>
          </cell>
        </row>
        <row r="23">
          <cell r="BL23">
            <v>0</v>
          </cell>
        </row>
        <row r="24">
          <cell r="C24">
            <v>787402</v>
          </cell>
          <cell r="BL24">
            <v>787402</v>
          </cell>
        </row>
        <row r="25">
          <cell r="C25">
            <v>787401</v>
          </cell>
          <cell r="BL25">
            <v>787401</v>
          </cell>
        </row>
        <row r="26">
          <cell r="C26">
            <v>425197</v>
          </cell>
          <cell r="BL26">
            <v>425197</v>
          </cell>
        </row>
        <row r="27">
          <cell r="C27">
            <v>2000000</v>
          </cell>
          <cell r="BL27">
            <v>2000000</v>
          </cell>
        </row>
        <row r="28">
          <cell r="BL28">
            <v>0</v>
          </cell>
        </row>
        <row r="29">
          <cell r="BL29">
            <v>0</v>
          </cell>
        </row>
        <row r="30">
          <cell r="BL30">
            <v>0</v>
          </cell>
        </row>
        <row r="31">
          <cell r="C31">
            <v>0</v>
          </cell>
          <cell r="BL31">
            <v>0</v>
          </cell>
        </row>
        <row r="32">
          <cell r="BL32">
            <v>0</v>
          </cell>
        </row>
        <row r="33">
          <cell r="BL33">
            <v>0</v>
          </cell>
        </row>
        <row r="34">
          <cell r="BL34">
            <v>0</v>
          </cell>
        </row>
        <row r="35">
          <cell r="C35">
            <v>0</v>
          </cell>
          <cell r="BL35">
            <v>0</v>
          </cell>
        </row>
        <row r="36">
          <cell r="C36">
            <v>2000000</v>
          </cell>
          <cell r="BL36">
            <v>2000000</v>
          </cell>
        </row>
        <row r="37">
          <cell r="C37">
            <v>229560297</v>
          </cell>
          <cell r="BL37">
            <v>238873195</v>
          </cell>
        </row>
        <row r="38">
          <cell r="BL38">
            <v>0</v>
          </cell>
        </row>
        <row r="39">
          <cell r="C39">
            <v>229560297</v>
          </cell>
          <cell r="BL39">
            <v>238873195</v>
          </cell>
        </row>
      </sheetData>
      <sheetData sheetId="3"/>
      <sheetData sheetId="4"/>
      <sheetData sheetId="5">
        <row r="2">
          <cell r="C2">
            <v>65825130</v>
          </cell>
          <cell r="BL2">
            <v>75053658</v>
          </cell>
        </row>
        <row r="3">
          <cell r="BL3">
            <v>132000</v>
          </cell>
        </row>
        <row r="4">
          <cell r="C4">
            <v>1500000</v>
          </cell>
          <cell r="BL4">
            <v>3300000</v>
          </cell>
        </row>
        <row r="5">
          <cell r="C5">
            <v>690000</v>
          </cell>
          <cell r="BL5">
            <v>690000</v>
          </cell>
        </row>
        <row r="6">
          <cell r="BL6">
            <v>3540000</v>
          </cell>
        </row>
        <row r="7">
          <cell r="C7">
            <v>480000</v>
          </cell>
          <cell r="BL7">
            <v>480000</v>
          </cell>
        </row>
        <row r="8">
          <cell r="C8">
            <v>1800000</v>
          </cell>
          <cell r="BL8">
            <v>-482038</v>
          </cell>
        </row>
        <row r="9">
          <cell r="BL9">
            <v>0</v>
          </cell>
        </row>
        <row r="10">
          <cell r="C10">
            <v>400000</v>
          </cell>
          <cell r="BL10">
            <v>4000000</v>
          </cell>
        </row>
        <row r="11">
          <cell r="C11">
            <v>5036000</v>
          </cell>
          <cell r="BL11">
            <v>1436000</v>
          </cell>
        </row>
        <row r="12">
          <cell r="C12">
            <v>75731130</v>
          </cell>
          <cell r="BL12">
            <v>88149620</v>
          </cell>
        </row>
        <row r="13">
          <cell r="C13">
            <v>15517570</v>
          </cell>
          <cell r="BL13">
            <v>18666066</v>
          </cell>
        </row>
        <row r="14">
          <cell r="C14">
            <v>248972904</v>
          </cell>
          <cell r="BL14">
            <v>282372904</v>
          </cell>
        </row>
        <row r="15">
          <cell r="BL15">
            <v>0</v>
          </cell>
        </row>
        <row r="16">
          <cell r="BL16">
            <v>0</v>
          </cell>
        </row>
        <row r="17">
          <cell r="BL17">
            <v>0</v>
          </cell>
        </row>
        <row r="18">
          <cell r="BL18">
            <v>0</v>
          </cell>
        </row>
        <row r="19">
          <cell r="BL19">
            <v>0</v>
          </cell>
        </row>
        <row r="20">
          <cell r="C20">
            <v>0</v>
          </cell>
          <cell r="BL20">
            <v>0</v>
          </cell>
        </row>
        <row r="21">
          <cell r="C21">
            <v>340221604</v>
          </cell>
          <cell r="BL21">
            <v>389188590</v>
          </cell>
        </row>
        <row r="22">
          <cell r="BL22">
            <v>0</v>
          </cell>
        </row>
        <row r="23">
          <cell r="BL23">
            <v>0</v>
          </cell>
        </row>
        <row r="24">
          <cell r="BL24">
            <v>0</v>
          </cell>
        </row>
        <row r="25">
          <cell r="C25">
            <v>3910236</v>
          </cell>
          <cell r="BL25">
            <v>3910236</v>
          </cell>
        </row>
        <row r="26">
          <cell r="C26">
            <v>1055764</v>
          </cell>
          <cell r="BL26">
            <v>1055764</v>
          </cell>
        </row>
        <row r="27">
          <cell r="C27">
            <v>4966000</v>
          </cell>
          <cell r="BL27">
            <v>4966000</v>
          </cell>
        </row>
        <row r="28">
          <cell r="BL28">
            <v>0</v>
          </cell>
        </row>
        <row r="29">
          <cell r="BL29">
            <v>0</v>
          </cell>
        </row>
        <row r="30">
          <cell r="BL30">
            <v>0</v>
          </cell>
        </row>
        <row r="31">
          <cell r="C31">
            <v>0</v>
          </cell>
          <cell r="BL31">
            <v>0</v>
          </cell>
        </row>
        <row r="32">
          <cell r="BL32">
            <v>0</v>
          </cell>
        </row>
        <row r="33">
          <cell r="C33">
            <v>5800000</v>
          </cell>
          <cell r="BL33">
            <v>5800000</v>
          </cell>
        </row>
        <row r="34">
          <cell r="BL34">
            <v>0</v>
          </cell>
        </row>
        <row r="35">
          <cell r="C35">
            <v>5800000</v>
          </cell>
          <cell r="BL35">
            <v>5800000</v>
          </cell>
        </row>
        <row r="36">
          <cell r="C36">
            <v>10766000</v>
          </cell>
          <cell r="BL36">
            <v>10766000</v>
          </cell>
        </row>
        <row r="37">
          <cell r="C37">
            <v>350987604</v>
          </cell>
          <cell r="BL37">
            <v>399954590</v>
          </cell>
        </row>
        <row r="38">
          <cell r="BL38">
            <v>0</v>
          </cell>
        </row>
        <row r="39">
          <cell r="C39">
            <v>350987604</v>
          </cell>
          <cell r="BL39">
            <v>399954590</v>
          </cell>
        </row>
      </sheetData>
      <sheetData sheetId="6">
        <row r="2">
          <cell r="C2">
            <v>34829600</v>
          </cell>
          <cell r="BL2">
            <v>45723873</v>
          </cell>
        </row>
        <row r="3">
          <cell r="BL3">
            <v>1491000</v>
          </cell>
        </row>
        <row r="4">
          <cell r="BL4">
            <v>359131</v>
          </cell>
        </row>
        <row r="5">
          <cell r="BL5">
            <v>0</v>
          </cell>
        </row>
        <row r="6">
          <cell r="BL6">
            <v>-1940000</v>
          </cell>
        </row>
        <row r="7">
          <cell r="C7">
            <v>224000</v>
          </cell>
          <cell r="BL7">
            <v>204000</v>
          </cell>
        </row>
        <row r="8">
          <cell r="BL8">
            <v>3042638</v>
          </cell>
        </row>
        <row r="9">
          <cell r="BL9">
            <v>0</v>
          </cell>
        </row>
        <row r="10">
          <cell r="BL10">
            <v>-270000</v>
          </cell>
        </row>
        <row r="11">
          <cell r="C11">
            <v>950000</v>
          </cell>
          <cell r="BL11">
            <v>194400</v>
          </cell>
        </row>
        <row r="12">
          <cell r="C12">
            <v>36003600</v>
          </cell>
          <cell r="BL12">
            <v>48805042</v>
          </cell>
        </row>
        <row r="13">
          <cell r="C13">
            <v>7020702</v>
          </cell>
          <cell r="BL13">
            <v>10227831</v>
          </cell>
        </row>
        <row r="14">
          <cell r="C14">
            <v>67114000</v>
          </cell>
          <cell r="BL14">
            <v>79108927</v>
          </cell>
        </row>
        <row r="15">
          <cell r="BL15">
            <v>0</v>
          </cell>
        </row>
        <row r="16">
          <cell r="BL16">
            <v>0</v>
          </cell>
        </row>
        <row r="17">
          <cell r="BL17">
            <v>0</v>
          </cell>
        </row>
        <row r="18">
          <cell r="BL18">
            <v>0</v>
          </cell>
        </row>
        <row r="19">
          <cell r="BL19">
            <v>0</v>
          </cell>
        </row>
        <row r="20">
          <cell r="C20">
            <v>0</v>
          </cell>
          <cell r="BL20">
            <v>0</v>
          </cell>
        </row>
        <row r="21">
          <cell r="C21">
            <v>110138302</v>
          </cell>
          <cell r="BL21">
            <v>138141800</v>
          </cell>
        </row>
        <row r="22">
          <cell r="BL22">
            <v>0</v>
          </cell>
        </row>
        <row r="23">
          <cell r="BL23">
            <v>0</v>
          </cell>
        </row>
        <row r="24">
          <cell r="C24">
            <v>393701</v>
          </cell>
          <cell r="BL24">
            <v>0</v>
          </cell>
        </row>
        <row r="25">
          <cell r="BL25">
            <v>393701</v>
          </cell>
        </row>
        <row r="26">
          <cell r="C26">
            <v>106299</v>
          </cell>
          <cell r="BL26">
            <v>106299</v>
          </cell>
        </row>
        <row r="27">
          <cell r="C27">
            <v>500000</v>
          </cell>
          <cell r="BL27">
            <v>500000</v>
          </cell>
        </row>
        <row r="28">
          <cell r="BL28">
            <v>0</v>
          </cell>
        </row>
        <row r="29">
          <cell r="BL29">
            <v>0</v>
          </cell>
        </row>
        <row r="30">
          <cell r="BL30">
            <v>0</v>
          </cell>
        </row>
        <row r="31">
          <cell r="C31">
            <v>0</v>
          </cell>
          <cell r="BL31">
            <v>0</v>
          </cell>
        </row>
        <row r="32">
          <cell r="BL32">
            <v>0</v>
          </cell>
        </row>
        <row r="33">
          <cell r="BL33">
            <v>0</v>
          </cell>
        </row>
        <row r="34">
          <cell r="BL34">
            <v>0</v>
          </cell>
        </row>
        <row r="35">
          <cell r="C35">
            <v>0</v>
          </cell>
          <cell r="BL35">
            <v>0</v>
          </cell>
        </row>
        <row r="36">
          <cell r="C36">
            <v>500000</v>
          </cell>
          <cell r="BL36">
            <v>500000</v>
          </cell>
        </row>
        <row r="37">
          <cell r="C37">
            <v>110638302</v>
          </cell>
          <cell r="BL37">
            <v>138641800</v>
          </cell>
        </row>
        <row r="38">
          <cell r="BL38">
            <v>0</v>
          </cell>
        </row>
        <row r="39">
          <cell r="C39">
            <v>110638302</v>
          </cell>
          <cell r="BL39">
            <v>138641800</v>
          </cell>
        </row>
      </sheetData>
      <sheetData sheetId="7">
        <row r="2">
          <cell r="C2">
            <v>30295850</v>
          </cell>
          <cell r="BL2">
            <v>33911825</v>
          </cell>
        </row>
        <row r="3">
          <cell r="BL3">
            <v>0</v>
          </cell>
        </row>
        <row r="4">
          <cell r="BL4">
            <v>0</v>
          </cell>
        </row>
        <row r="5">
          <cell r="BL5">
            <v>0</v>
          </cell>
        </row>
        <row r="6">
          <cell r="BL6">
            <v>0</v>
          </cell>
        </row>
        <row r="7">
          <cell r="C7">
            <v>150000</v>
          </cell>
          <cell r="BL7">
            <v>150000</v>
          </cell>
        </row>
        <row r="8">
          <cell r="BL8">
            <v>216000</v>
          </cell>
        </row>
        <row r="9">
          <cell r="BL9">
            <v>0</v>
          </cell>
        </row>
        <row r="10">
          <cell r="BL10">
            <v>0</v>
          </cell>
        </row>
        <row r="11">
          <cell r="BL11">
            <v>0</v>
          </cell>
        </row>
        <row r="12">
          <cell r="C12">
            <v>30445850</v>
          </cell>
          <cell r="BL12">
            <v>34277825</v>
          </cell>
        </row>
        <row r="13">
          <cell r="C13">
            <v>5936941</v>
          </cell>
          <cell r="BL13">
            <v>6773089</v>
          </cell>
        </row>
        <row r="14">
          <cell r="C14">
            <v>9900000</v>
          </cell>
          <cell r="BL14">
            <v>9988149</v>
          </cell>
        </row>
        <row r="15">
          <cell r="BL15">
            <v>0</v>
          </cell>
        </row>
        <row r="16">
          <cell r="BL16">
            <v>0</v>
          </cell>
        </row>
        <row r="17">
          <cell r="BL17">
            <v>0</v>
          </cell>
        </row>
        <row r="18">
          <cell r="BL18">
            <v>0</v>
          </cell>
        </row>
        <row r="19">
          <cell r="BL19">
            <v>0</v>
          </cell>
        </row>
        <row r="20">
          <cell r="C20">
            <v>0</v>
          </cell>
          <cell r="BL20">
            <v>0</v>
          </cell>
        </row>
        <row r="21">
          <cell r="C21">
            <v>46282791</v>
          </cell>
          <cell r="BL21">
            <v>51039063</v>
          </cell>
        </row>
        <row r="22">
          <cell r="BL22">
            <v>0</v>
          </cell>
        </row>
        <row r="23">
          <cell r="BL23">
            <v>0</v>
          </cell>
        </row>
        <row r="24">
          <cell r="BL24">
            <v>407500</v>
          </cell>
        </row>
        <row r="25">
          <cell r="BL25">
            <v>41000</v>
          </cell>
        </row>
        <row r="26">
          <cell r="BL26">
            <v>121025</v>
          </cell>
        </row>
        <row r="27">
          <cell r="C27">
            <v>0</v>
          </cell>
          <cell r="BL27">
            <v>569525</v>
          </cell>
        </row>
        <row r="28">
          <cell r="BL28">
            <v>0</v>
          </cell>
        </row>
        <row r="29">
          <cell r="BL29">
            <v>0</v>
          </cell>
        </row>
        <row r="30">
          <cell r="BL30">
            <v>0</v>
          </cell>
        </row>
        <row r="31">
          <cell r="C31">
            <v>0</v>
          </cell>
          <cell r="BL31">
            <v>0</v>
          </cell>
        </row>
        <row r="32">
          <cell r="BL32">
            <v>0</v>
          </cell>
        </row>
        <row r="33">
          <cell r="BL33">
            <v>0</v>
          </cell>
        </row>
        <row r="34">
          <cell r="BL34">
            <v>0</v>
          </cell>
        </row>
        <row r="35">
          <cell r="C35">
            <v>0</v>
          </cell>
          <cell r="BL35">
            <v>0</v>
          </cell>
        </row>
        <row r="36">
          <cell r="C36">
            <v>0</v>
          </cell>
          <cell r="BL36">
            <v>569525</v>
          </cell>
        </row>
        <row r="37">
          <cell r="C37">
            <v>46282791</v>
          </cell>
          <cell r="BL37">
            <v>51608588</v>
          </cell>
        </row>
        <row r="38">
          <cell r="BL38">
            <v>0</v>
          </cell>
        </row>
        <row r="39">
          <cell r="C39">
            <v>46282791</v>
          </cell>
          <cell r="BL39">
            <v>51608588</v>
          </cell>
        </row>
      </sheetData>
      <sheetData sheetId="8">
        <row r="2">
          <cell r="C2">
            <v>14059050</v>
          </cell>
          <cell r="BL2">
            <v>17126828</v>
          </cell>
        </row>
        <row r="3">
          <cell r="BL3">
            <v>0</v>
          </cell>
        </row>
        <row r="4">
          <cell r="BL4">
            <v>0</v>
          </cell>
        </row>
        <row r="5">
          <cell r="BL5">
            <v>0</v>
          </cell>
        </row>
        <row r="6">
          <cell r="BL6">
            <v>0</v>
          </cell>
        </row>
        <row r="7">
          <cell r="C7">
            <v>490000</v>
          </cell>
          <cell r="BL7">
            <v>490000</v>
          </cell>
        </row>
        <row r="8">
          <cell r="BL8">
            <v>110000</v>
          </cell>
        </row>
        <row r="9">
          <cell r="BL9">
            <v>0</v>
          </cell>
        </row>
        <row r="10">
          <cell r="BL10">
            <v>0</v>
          </cell>
        </row>
        <row r="11">
          <cell r="BL11">
            <v>0</v>
          </cell>
        </row>
        <row r="12">
          <cell r="C12">
            <v>14549050</v>
          </cell>
          <cell r="BL12">
            <v>17726828</v>
          </cell>
        </row>
        <row r="13">
          <cell r="C13">
            <v>2778272</v>
          </cell>
          <cell r="BL13">
            <v>3421476</v>
          </cell>
        </row>
        <row r="14">
          <cell r="C14">
            <v>7020000</v>
          </cell>
          <cell r="BL14">
            <v>7675000</v>
          </cell>
        </row>
        <row r="15">
          <cell r="BL15">
            <v>0</v>
          </cell>
        </row>
        <row r="16">
          <cell r="BL16">
            <v>0</v>
          </cell>
        </row>
        <row r="17">
          <cell r="BL17">
            <v>0</v>
          </cell>
        </row>
        <row r="18">
          <cell r="BL18">
            <v>0</v>
          </cell>
        </row>
        <row r="19">
          <cell r="BL19">
            <v>0</v>
          </cell>
        </row>
        <row r="20">
          <cell r="C20">
            <v>0</v>
          </cell>
          <cell r="BL20">
            <v>0</v>
          </cell>
        </row>
        <row r="21">
          <cell r="C21">
            <v>24347322</v>
          </cell>
          <cell r="BL21">
            <v>28823304</v>
          </cell>
        </row>
        <row r="22">
          <cell r="BL22">
            <v>0</v>
          </cell>
        </row>
        <row r="23">
          <cell r="BL23">
            <v>0</v>
          </cell>
        </row>
        <row r="24">
          <cell r="BL24">
            <v>30000</v>
          </cell>
        </row>
        <row r="25">
          <cell r="C25">
            <v>3149606</v>
          </cell>
          <cell r="BL25">
            <v>3433606</v>
          </cell>
        </row>
        <row r="26">
          <cell r="C26">
            <v>850394</v>
          </cell>
          <cell r="BL26">
            <v>1016394</v>
          </cell>
        </row>
        <row r="27">
          <cell r="C27">
            <v>4000000</v>
          </cell>
          <cell r="BL27">
            <v>4480000</v>
          </cell>
        </row>
        <row r="28">
          <cell r="BL28">
            <v>0</v>
          </cell>
        </row>
        <row r="29">
          <cell r="BL29">
            <v>0</v>
          </cell>
        </row>
        <row r="30">
          <cell r="BL30">
            <v>0</v>
          </cell>
        </row>
        <row r="31">
          <cell r="C31">
            <v>0</v>
          </cell>
          <cell r="BL31">
            <v>0</v>
          </cell>
        </row>
        <row r="32">
          <cell r="BL32">
            <v>0</v>
          </cell>
        </row>
        <row r="33">
          <cell r="BL33">
            <v>0</v>
          </cell>
        </row>
        <row r="34">
          <cell r="BL34">
            <v>0</v>
          </cell>
        </row>
        <row r="35">
          <cell r="C35">
            <v>0</v>
          </cell>
          <cell r="BL35">
            <v>0</v>
          </cell>
        </row>
        <row r="36">
          <cell r="C36">
            <v>4000000</v>
          </cell>
          <cell r="BL36">
            <v>4480000</v>
          </cell>
        </row>
        <row r="37">
          <cell r="C37">
            <v>28347322</v>
          </cell>
          <cell r="BL37">
            <v>33303304</v>
          </cell>
        </row>
        <row r="38">
          <cell r="BL38">
            <v>0</v>
          </cell>
        </row>
        <row r="39">
          <cell r="C39">
            <v>28347322</v>
          </cell>
          <cell r="BL39">
            <v>33303304</v>
          </cell>
        </row>
      </sheetData>
      <sheetData sheetId="9">
        <row r="13">
          <cell r="F13">
            <v>358298538</v>
          </cell>
          <cell r="AL13">
            <v>417326881</v>
          </cell>
        </row>
        <row r="14">
          <cell r="F14">
            <v>71393072</v>
          </cell>
          <cell r="AL14">
            <v>86826029</v>
          </cell>
        </row>
        <row r="15">
          <cell r="AL15">
            <v>905933526</v>
          </cell>
        </row>
        <row r="16">
          <cell r="F16">
            <v>12500000</v>
          </cell>
          <cell r="AL16">
            <v>13800000</v>
          </cell>
        </row>
        <row r="17">
          <cell r="AL17">
            <v>3987936</v>
          </cell>
        </row>
        <row r="18">
          <cell r="F18">
            <v>664875993</v>
          </cell>
          <cell r="AL18">
            <v>724295627</v>
          </cell>
        </row>
        <row r="19">
          <cell r="F19">
            <v>61876000</v>
          </cell>
          <cell r="AL19">
            <v>65348000</v>
          </cell>
        </row>
        <row r="28">
          <cell r="F28">
            <v>1366292237</v>
          </cell>
          <cell r="AL28">
            <v>1948506559</v>
          </cell>
        </row>
        <row r="32">
          <cell r="F32">
            <v>183555581</v>
          </cell>
          <cell r="AL32">
            <v>294817481</v>
          </cell>
        </row>
        <row r="33">
          <cell r="F33">
            <v>390000</v>
          </cell>
          <cell r="AL33">
            <v>390000</v>
          </cell>
        </row>
        <row r="34">
          <cell r="F34">
            <v>31544200</v>
          </cell>
          <cell r="AL34">
            <v>26800000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Város Gondn.kötelező"/>
      <sheetName val="Körmendi Kult. Közp.kötelezö"/>
      <sheetName val="Faludi F Könyvtár kötelező "/>
      <sheetName val="Múzeum önként vállalt"/>
      <sheetName val="Bevételek  összesen "/>
    </sheetNames>
    <sheetDataSet>
      <sheetData sheetId="0">
        <row r="2">
          <cell r="C2">
            <v>89473833</v>
          </cell>
          <cell r="BB2">
            <v>90125435</v>
          </cell>
        </row>
        <row r="3">
          <cell r="C3">
            <v>259944400</v>
          </cell>
          <cell r="BB3">
            <v>256140035</v>
          </cell>
        </row>
        <row r="4">
          <cell r="C4">
            <v>229925487</v>
          </cell>
          <cell r="BB4">
            <v>284976518</v>
          </cell>
        </row>
        <row r="5">
          <cell r="C5">
            <v>21166000</v>
          </cell>
          <cell r="BB5">
            <v>30402853</v>
          </cell>
        </row>
        <row r="6">
          <cell r="C6">
            <v>0</v>
          </cell>
          <cell r="BB6">
            <v>42105464</v>
          </cell>
        </row>
        <row r="7">
          <cell r="C7">
            <v>600509720</v>
          </cell>
          <cell r="BB7">
            <v>703750305</v>
          </cell>
        </row>
        <row r="8">
          <cell r="C8">
            <v>74003020</v>
          </cell>
          <cell r="BB8">
            <v>224221121</v>
          </cell>
        </row>
        <row r="9">
          <cell r="C9">
            <v>674512740</v>
          </cell>
          <cell r="BB9">
            <v>927971426</v>
          </cell>
        </row>
        <row r="10">
          <cell r="C10">
            <v>45093000</v>
          </cell>
          <cell r="BB10">
            <v>209409513</v>
          </cell>
        </row>
        <row r="11">
          <cell r="C11">
            <v>795000000</v>
          </cell>
          <cell r="BB11">
            <v>805000000</v>
          </cell>
        </row>
        <row r="12">
          <cell r="C12">
            <v>33000000</v>
          </cell>
          <cell r="BB12">
            <v>33000000</v>
          </cell>
        </row>
        <row r="13">
          <cell r="C13">
            <v>13000000</v>
          </cell>
          <cell r="BB13">
            <v>13000000</v>
          </cell>
        </row>
        <row r="14">
          <cell r="C14">
            <v>0</v>
          </cell>
          <cell r="BB14">
            <v>0</v>
          </cell>
        </row>
        <row r="15">
          <cell r="C15">
            <v>841000000</v>
          </cell>
          <cell r="BB15">
            <v>851000000</v>
          </cell>
        </row>
        <row r="16">
          <cell r="C16">
            <v>132500000</v>
          </cell>
          <cell r="BB16">
            <v>128816357</v>
          </cell>
        </row>
        <row r="17">
          <cell r="C17">
            <v>38000000</v>
          </cell>
          <cell r="BB17">
            <v>49640000</v>
          </cell>
        </row>
        <row r="18">
          <cell r="C18">
            <v>0</v>
          </cell>
          <cell r="BB18">
            <v>0</v>
          </cell>
        </row>
        <row r="19">
          <cell r="C19">
            <v>38000000</v>
          </cell>
          <cell r="BB19">
            <v>49640000</v>
          </cell>
        </row>
        <row r="20">
          <cell r="C20">
            <v>0</v>
          </cell>
          <cell r="BB20">
            <v>0</v>
          </cell>
        </row>
        <row r="21">
          <cell r="C21">
            <v>12000000</v>
          </cell>
          <cell r="BB21">
            <v>360000</v>
          </cell>
        </row>
        <row r="22">
          <cell r="C22">
            <v>0</v>
          </cell>
          <cell r="BB22">
            <v>48392000</v>
          </cell>
        </row>
        <row r="23">
          <cell r="C23">
            <v>12000000</v>
          </cell>
          <cell r="BB23">
            <v>48752000</v>
          </cell>
        </row>
        <row r="24">
          <cell r="C24">
            <v>1218382085</v>
          </cell>
          <cell r="BB24">
            <v>1459670033</v>
          </cell>
        </row>
        <row r="25">
          <cell r="C25">
            <v>207722251</v>
          </cell>
          <cell r="BB25">
            <v>301005027</v>
          </cell>
        </row>
        <row r="26">
          <cell r="C26">
            <v>118770556</v>
          </cell>
          <cell r="BB26">
            <v>506454974</v>
          </cell>
        </row>
        <row r="27">
          <cell r="C27">
            <v>115790745</v>
          </cell>
          <cell r="BB27">
            <v>113752545</v>
          </cell>
        </row>
        <row r="28">
          <cell r="C28">
            <v>0</v>
          </cell>
          <cell r="BB28">
            <v>0</v>
          </cell>
        </row>
        <row r="29">
          <cell r="C29">
            <v>1660665637</v>
          </cell>
          <cell r="BB29">
            <v>2380882579</v>
          </cell>
        </row>
        <row r="30">
          <cell r="C30">
            <v>1743105740</v>
          </cell>
          <cell r="BB30">
            <v>2215589296</v>
          </cell>
        </row>
        <row r="31">
          <cell r="C31">
            <v>3403771377</v>
          </cell>
          <cell r="BB31">
            <v>4596471875</v>
          </cell>
        </row>
      </sheetData>
      <sheetData sheetId="1"/>
      <sheetData sheetId="2">
        <row r="2">
          <cell r="C2">
            <v>0</v>
          </cell>
          <cell r="BA2">
            <v>0</v>
          </cell>
        </row>
        <row r="3">
          <cell r="C3">
            <v>0</v>
          </cell>
          <cell r="BA3">
            <v>0</v>
          </cell>
        </row>
        <row r="4">
          <cell r="C4">
            <v>0</v>
          </cell>
          <cell r="BA4">
            <v>0</v>
          </cell>
        </row>
        <row r="5">
          <cell r="C5">
            <v>0</v>
          </cell>
          <cell r="BA5">
            <v>0</v>
          </cell>
        </row>
        <row r="6">
          <cell r="C6">
            <v>0</v>
          </cell>
          <cell r="BA6">
            <v>0</v>
          </cell>
        </row>
        <row r="7">
          <cell r="C7">
            <v>0</v>
          </cell>
          <cell r="BA7">
            <v>0</v>
          </cell>
        </row>
        <row r="8">
          <cell r="C8">
            <v>0</v>
          </cell>
          <cell r="BA8">
            <v>5658497</v>
          </cell>
        </row>
        <row r="9">
          <cell r="C9">
            <v>0</v>
          </cell>
          <cell r="BA9">
            <v>5658497</v>
          </cell>
        </row>
        <row r="10">
          <cell r="C10">
            <v>0</v>
          </cell>
          <cell r="BA10">
            <v>0</v>
          </cell>
        </row>
        <row r="11">
          <cell r="C11">
            <v>0</v>
          </cell>
          <cell r="BA11">
            <v>0</v>
          </cell>
        </row>
        <row r="12">
          <cell r="C12">
            <v>0</v>
          </cell>
          <cell r="BA12">
            <v>0</v>
          </cell>
        </row>
        <row r="13">
          <cell r="C13">
            <v>0</v>
          </cell>
          <cell r="BA13">
            <v>0</v>
          </cell>
        </row>
        <row r="14">
          <cell r="C14">
            <v>0</v>
          </cell>
          <cell r="BA14">
            <v>0</v>
          </cell>
        </row>
        <row r="15">
          <cell r="C15">
            <v>0</v>
          </cell>
          <cell r="BA15">
            <v>0</v>
          </cell>
        </row>
        <row r="16">
          <cell r="C16">
            <v>6500000</v>
          </cell>
          <cell r="BA16">
            <v>6500000</v>
          </cell>
        </row>
        <row r="17">
          <cell r="C17">
            <v>0</v>
          </cell>
          <cell r="BA17">
            <v>0</v>
          </cell>
        </row>
        <row r="18">
          <cell r="C18">
            <v>0</v>
          </cell>
          <cell r="BA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  <cell r="BA21">
            <v>0</v>
          </cell>
        </row>
        <row r="22">
          <cell r="C22">
            <v>0</v>
          </cell>
          <cell r="BA22">
            <v>0</v>
          </cell>
        </row>
        <row r="23">
          <cell r="C23">
            <v>0</v>
          </cell>
          <cell r="BA23">
            <v>0</v>
          </cell>
        </row>
        <row r="24">
          <cell r="C24">
            <v>0</v>
          </cell>
          <cell r="BA24">
            <v>1791659</v>
          </cell>
        </row>
        <row r="25">
          <cell r="C25">
            <v>0</v>
          </cell>
          <cell r="BA25">
            <v>0</v>
          </cell>
        </row>
        <row r="26">
          <cell r="C26">
            <v>0</v>
          </cell>
          <cell r="BA26">
            <v>0</v>
          </cell>
        </row>
        <row r="27">
          <cell r="C27">
            <v>0</v>
          </cell>
          <cell r="BA27">
            <v>0</v>
          </cell>
        </row>
        <row r="28">
          <cell r="C28">
            <v>223060297</v>
          </cell>
          <cell r="BA28">
            <v>224923039</v>
          </cell>
        </row>
        <row r="29">
          <cell r="C29">
            <v>223060297</v>
          </cell>
          <cell r="BA29">
            <v>226714698</v>
          </cell>
        </row>
        <row r="30">
          <cell r="C30">
            <v>6500000</v>
          </cell>
          <cell r="BA30">
            <v>12158497</v>
          </cell>
        </row>
        <row r="31">
          <cell r="C31">
            <v>229560297</v>
          </cell>
          <cell r="BA31">
            <v>238873195</v>
          </cell>
        </row>
      </sheetData>
      <sheetData sheetId="3">
        <row r="2">
          <cell r="C2">
            <v>0</v>
          </cell>
          <cell r="BA2">
            <v>0</v>
          </cell>
        </row>
        <row r="3">
          <cell r="C3">
            <v>0</v>
          </cell>
          <cell r="BA3">
            <v>0</v>
          </cell>
        </row>
        <row r="4">
          <cell r="C4">
            <v>0</v>
          </cell>
          <cell r="BA4">
            <v>0</v>
          </cell>
        </row>
        <row r="5">
          <cell r="C5">
            <v>0</v>
          </cell>
          <cell r="BA5">
            <v>0</v>
          </cell>
        </row>
        <row r="6">
          <cell r="C6">
            <v>0</v>
          </cell>
          <cell r="BA6">
            <v>0</v>
          </cell>
        </row>
        <row r="7">
          <cell r="C7">
            <v>0</v>
          </cell>
          <cell r="BA7">
            <v>0</v>
          </cell>
        </row>
        <row r="8">
          <cell r="C8">
            <v>0</v>
          </cell>
          <cell r="BA8">
            <v>12867024</v>
          </cell>
        </row>
        <row r="9">
          <cell r="C9">
            <v>0</v>
          </cell>
          <cell r="BA9">
            <v>12867024</v>
          </cell>
        </row>
        <row r="10">
          <cell r="C10">
            <v>0</v>
          </cell>
          <cell r="BA10">
            <v>0</v>
          </cell>
        </row>
        <row r="11">
          <cell r="C11">
            <v>0</v>
          </cell>
          <cell r="BA11">
            <v>0</v>
          </cell>
        </row>
        <row r="12">
          <cell r="C12">
            <v>0</v>
          </cell>
          <cell r="BA12">
            <v>0</v>
          </cell>
        </row>
        <row r="13">
          <cell r="C13">
            <v>0</v>
          </cell>
          <cell r="BA13">
            <v>0</v>
          </cell>
        </row>
        <row r="14">
          <cell r="C14">
            <v>0</v>
          </cell>
          <cell r="BA14">
            <v>0</v>
          </cell>
        </row>
        <row r="15">
          <cell r="C15">
            <v>0</v>
          </cell>
          <cell r="BA15">
            <v>0</v>
          </cell>
        </row>
        <row r="16">
          <cell r="C16">
            <v>163150000</v>
          </cell>
          <cell r="BA16">
            <v>163150000</v>
          </cell>
        </row>
        <row r="17">
          <cell r="C17">
            <v>0</v>
          </cell>
          <cell r="BA17">
            <v>0</v>
          </cell>
        </row>
        <row r="18">
          <cell r="C18">
            <v>0</v>
          </cell>
          <cell r="BA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  <cell r="BA21">
            <v>0</v>
          </cell>
        </row>
        <row r="22">
          <cell r="C22">
            <v>0</v>
          </cell>
          <cell r="BA22">
            <v>0</v>
          </cell>
        </row>
        <row r="23">
          <cell r="C23">
            <v>0</v>
          </cell>
          <cell r="BA23">
            <v>0</v>
          </cell>
        </row>
        <row r="24">
          <cell r="C24">
            <v>0</v>
          </cell>
          <cell r="BA24">
            <v>1234291</v>
          </cell>
        </row>
        <row r="25">
          <cell r="C25">
            <v>0</v>
          </cell>
          <cell r="BA25">
            <v>0</v>
          </cell>
        </row>
        <row r="26">
          <cell r="C26">
            <v>0</v>
          </cell>
          <cell r="BA26">
            <v>0</v>
          </cell>
        </row>
        <row r="27">
          <cell r="C27">
            <v>0</v>
          </cell>
          <cell r="BA27">
            <v>0</v>
          </cell>
        </row>
        <row r="28">
          <cell r="C28">
            <v>187837604</v>
          </cell>
          <cell r="BA28">
            <v>222703275</v>
          </cell>
        </row>
        <row r="29">
          <cell r="C29">
            <v>187837604</v>
          </cell>
          <cell r="BA29">
            <v>223937566</v>
          </cell>
        </row>
        <row r="30">
          <cell r="C30">
            <v>163150000</v>
          </cell>
          <cell r="BA30">
            <v>176017024</v>
          </cell>
        </row>
        <row r="31">
          <cell r="C31">
            <v>350987604</v>
          </cell>
          <cell r="BA31">
            <v>399954590</v>
          </cell>
        </row>
      </sheetData>
      <sheetData sheetId="4">
        <row r="2">
          <cell r="C2">
            <v>0</v>
          </cell>
          <cell r="BA2">
            <v>0</v>
          </cell>
        </row>
        <row r="3">
          <cell r="C3">
            <v>0</v>
          </cell>
          <cell r="BA3">
            <v>0</v>
          </cell>
        </row>
        <row r="4">
          <cell r="C4">
            <v>0</v>
          </cell>
          <cell r="BA4">
            <v>0</v>
          </cell>
        </row>
        <row r="5">
          <cell r="C5">
            <v>0</v>
          </cell>
          <cell r="BA5">
            <v>0</v>
          </cell>
        </row>
        <row r="6">
          <cell r="C6">
            <v>0</v>
          </cell>
          <cell r="BA6">
            <v>0</v>
          </cell>
        </row>
        <row r="7">
          <cell r="C7">
            <v>0</v>
          </cell>
          <cell r="BA7">
            <v>0</v>
          </cell>
        </row>
        <row r="8">
          <cell r="C8">
            <v>0</v>
          </cell>
          <cell r="BA8">
            <v>7609432</v>
          </cell>
        </row>
        <row r="9">
          <cell r="C9">
            <v>0</v>
          </cell>
          <cell r="BA9">
            <v>7609432</v>
          </cell>
        </row>
        <row r="10">
          <cell r="C10">
            <v>0</v>
          </cell>
          <cell r="BA10">
            <v>0</v>
          </cell>
        </row>
        <row r="11">
          <cell r="C11">
            <v>0</v>
          </cell>
          <cell r="BA11">
            <v>0</v>
          </cell>
        </row>
        <row r="12">
          <cell r="C12">
            <v>0</v>
          </cell>
          <cell r="BA12">
            <v>0</v>
          </cell>
        </row>
        <row r="13">
          <cell r="C13">
            <v>0</v>
          </cell>
          <cell r="BA13">
            <v>0</v>
          </cell>
        </row>
        <row r="14">
          <cell r="C14">
            <v>0</v>
          </cell>
          <cell r="BA14">
            <v>0</v>
          </cell>
        </row>
        <row r="15">
          <cell r="C15">
            <v>0</v>
          </cell>
          <cell r="BA15">
            <v>0</v>
          </cell>
        </row>
        <row r="16">
          <cell r="C16">
            <v>15000000</v>
          </cell>
          <cell r="BA16">
            <v>15000000</v>
          </cell>
        </row>
        <row r="17">
          <cell r="C17">
            <v>0</v>
          </cell>
          <cell r="BA17">
            <v>0</v>
          </cell>
        </row>
        <row r="18">
          <cell r="C18">
            <v>0</v>
          </cell>
          <cell r="BA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  <cell r="BA21">
            <v>0</v>
          </cell>
        </row>
        <row r="22">
          <cell r="C22">
            <v>0</v>
          </cell>
          <cell r="BA22">
            <v>0</v>
          </cell>
        </row>
        <row r="23">
          <cell r="C23">
            <v>0</v>
          </cell>
          <cell r="BA23">
            <v>0</v>
          </cell>
        </row>
        <row r="24">
          <cell r="C24">
            <v>0</v>
          </cell>
          <cell r="BA24">
            <v>0</v>
          </cell>
        </row>
        <row r="25">
          <cell r="C25">
            <v>0</v>
          </cell>
          <cell r="BA25">
            <v>618927</v>
          </cell>
        </row>
        <row r="26">
          <cell r="C26">
            <v>0</v>
          </cell>
          <cell r="BA26">
            <v>0</v>
          </cell>
        </row>
        <row r="27">
          <cell r="C27">
            <v>0</v>
          </cell>
          <cell r="BA27">
            <v>0</v>
          </cell>
        </row>
        <row r="28">
          <cell r="C28">
            <v>95638302</v>
          </cell>
          <cell r="BA28">
            <v>115917441</v>
          </cell>
        </row>
        <row r="29">
          <cell r="C29">
            <v>95638302</v>
          </cell>
          <cell r="BA29">
            <v>116536368</v>
          </cell>
        </row>
        <row r="30">
          <cell r="C30">
            <v>15000000</v>
          </cell>
          <cell r="BA30">
            <v>22609432</v>
          </cell>
        </row>
        <row r="31">
          <cell r="C31">
            <v>110638302</v>
          </cell>
          <cell r="BA31">
            <v>139145800</v>
          </cell>
        </row>
      </sheetData>
      <sheetData sheetId="5">
        <row r="2">
          <cell r="C2">
            <v>0</v>
          </cell>
          <cell r="BA2">
            <v>0</v>
          </cell>
        </row>
        <row r="3">
          <cell r="C3">
            <v>0</v>
          </cell>
          <cell r="BA3">
            <v>0</v>
          </cell>
        </row>
        <row r="4">
          <cell r="C4">
            <v>0</v>
          </cell>
          <cell r="BA4">
            <v>0</v>
          </cell>
        </row>
        <row r="5">
          <cell r="C5">
            <v>0</v>
          </cell>
          <cell r="BA5">
            <v>0</v>
          </cell>
        </row>
        <row r="6">
          <cell r="C6">
            <v>0</v>
          </cell>
          <cell r="BA6">
            <v>0</v>
          </cell>
        </row>
        <row r="7">
          <cell r="C7">
            <v>0</v>
          </cell>
          <cell r="BA7">
            <v>0</v>
          </cell>
        </row>
        <row r="8">
          <cell r="C8">
            <v>0</v>
          </cell>
          <cell r="BA8">
            <v>0</v>
          </cell>
        </row>
        <row r="9">
          <cell r="C9">
            <v>0</v>
          </cell>
          <cell r="BA9">
            <v>0</v>
          </cell>
        </row>
        <row r="10">
          <cell r="C10">
            <v>0</v>
          </cell>
          <cell r="BA10">
            <v>0</v>
          </cell>
        </row>
        <row r="11">
          <cell r="C11">
            <v>0</v>
          </cell>
          <cell r="BA11">
            <v>0</v>
          </cell>
        </row>
        <row r="12">
          <cell r="C12">
            <v>0</v>
          </cell>
          <cell r="BA12">
            <v>0</v>
          </cell>
        </row>
        <row r="13">
          <cell r="C13">
            <v>0</v>
          </cell>
          <cell r="BA13">
            <v>0</v>
          </cell>
        </row>
        <row r="14">
          <cell r="C14">
            <v>0</v>
          </cell>
          <cell r="BA14">
            <v>0</v>
          </cell>
        </row>
        <row r="15">
          <cell r="C15">
            <v>0</v>
          </cell>
          <cell r="BA15">
            <v>0</v>
          </cell>
        </row>
        <row r="16">
          <cell r="C16">
            <v>2500000</v>
          </cell>
          <cell r="BA16">
            <v>2500000</v>
          </cell>
        </row>
        <row r="17">
          <cell r="C17">
            <v>0</v>
          </cell>
          <cell r="BA17">
            <v>0</v>
          </cell>
        </row>
        <row r="18">
          <cell r="C18">
            <v>0</v>
          </cell>
          <cell r="BA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  <cell r="BA21">
            <v>0</v>
          </cell>
        </row>
        <row r="22">
          <cell r="C22">
            <v>0</v>
          </cell>
          <cell r="BA22">
            <v>0</v>
          </cell>
        </row>
        <row r="23">
          <cell r="C23">
            <v>0</v>
          </cell>
          <cell r="BA23">
            <v>0</v>
          </cell>
        </row>
        <row r="24">
          <cell r="C24">
            <v>0</v>
          </cell>
          <cell r="BA24">
            <v>0</v>
          </cell>
        </row>
        <row r="25">
          <cell r="C25">
            <v>0</v>
          </cell>
          <cell r="BA25">
            <v>0</v>
          </cell>
        </row>
        <row r="26">
          <cell r="C26">
            <v>0</v>
          </cell>
          <cell r="BA26">
            <v>0</v>
          </cell>
        </row>
        <row r="27">
          <cell r="C27">
            <v>0</v>
          </cell>
          <cell r="BA27">
            <v>0</v>
          </cell>
        </row>
        <row r="28">
          <cell r="C28">
            <v>43782791</v>
          </cell>
          <cell r="BA28">
            <v>48604588</v>
          </cell>
        </row>
        <row r="29">
          <cell r="C29">
            <v>43782791</v>
          </cell>
          <cell r="BA29">
            <v>48604588</v>
          </cell>
        </row>
        <row r="30">
          <cell r="C30">
            <v>2500000</v>
          </cell>
          <cell r="BA30">
            <v>2500000</v>
          </cell>
        </row>
        <row r="31">
          <cell r="C31">
            <v>46282791</v>
          </cell>
          <cell r="BA31">
            <v>51104588</v>
          </cell>
        </row>
      </sheetData>
      <sheetData sheetId="6">
        <row r="2">
          <cell r="C2">
            <v>0</v>
          </cell>
          <cell r="BA2">
            <v>0</v>
          </cell>
        </row>
        <row r="3">
          <cell r="C3">
            <v>0</v>
          </cell>
          <cell r="BA3">
            <v>0</v>
          </cell>
        </row>
        <row r="4">
          <cell r="C4">
            <v>0</v>
          </cell>
          <cell r="BA4">
            <v>0</v>
          </cell>
        </row>
        <row r="5">
          <cell r="C5">
            <v>0</v>
          </cell>
          <cell r="BA5">
            <v>0</v>
          </cell>
        </row>
        <row r="6">
          <cell r="C6">
            <v>0</v>
          </cell>
          <cell r="BA6">
            <v>0</v>
          </cell>
        </row>
        <row r="7">
          <cell r="C7">
            <v>0</v>
          </cell>
          <cell r="BA7">
            <v>0</v>
          </cell>
        </row>
        <row r="8">
          <cell r="C8">
            <v>0</v>
          </cell>
          <cell r="BA8">
            <v>350000</v>
          </cell>
        </row>
        <row r="9">
          <cell r="C9">
            <v>0</v>
          </cell>
          <cell r="BA9">
            <v>350000</v>
          </cell>
        </row>
        <row r="10">
          <cell r="C10">
            <v>0</v>
          </cell>
          <cell r="BA10">
            <v>0</v>
          </cell>
        </row>
        <row r="11">
          <cell r="C11">
            <v>0</v>
          </cell>
          <cell r="BA11">
            <v>0</v>
          </cell>
        </row>
        <row r="12">
          <cell r="C12">
            <v>0</v>
          </cell>
          <cell r="BA12">
            <v>0</v>
          </cell>
        </row>
        <row r="13">
          <cell r="C13">
            <v>0</v>
          </cell>
          <cell r="BA13">
            <v>0</v>
          </cell>
        </row>
        <row r="14">
          <cell r="C14">
            <v>0</v>
          </cell>
          <cell r="BA14">
            <v>0</v>
          </cell>
        </row>
        <row r="15">
          <cell r="C15">
            <v>0</v>
          </cell>
          <cell r="BA15">
            <v>0</v>
          </cell>
        </row>
        <row r="16">
          <cell r="C16">
            <v>4000000</v>
          </cell>
          <cell r="BA16">
            <v>4400000</v>
          </cell>
        </row>
        <row r="17">
          <cell r="C17">
            <v>0</v>
          </cell>
          <cell r="BA17">
            <v>0</v>
          </cell>
        </row>
        <row r="18">
          <cell r="C18">
            <v>0</v>
          </cell>
          <cell r="BA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  <cell r="BA20">
            <v>400000</v>
          </cell>
        </row>
        <row r="21">
          <cell r="C21">
            <v>0</v>
          </cell>
          <cell r="BA21">
            <v>0</v>
          </cell>
        </row>
        <row r="22">
          <cell r="C22">
            <v>0</v>
          </cell>
          <cell r="BA22">
            <v>0</v>
          </cell>
        </row>
        <row r="23">
          <cell r="C23">
            <v>0</v>
          </cell>
          <cell r="BA23">
            <v>0</v>
          </cell>
        </row>
        <row r="24">
          <cell r="C24">
            <v>0</v>
          </cell>
          <cell r="BA24">
            <v>0</v>
          </cell>
        </row>
        <row r="25">
          <cell r="C25">
            <v>0</v>
          </cell>
          <cell r="BA25">
            <v>0</v>
          </cell>
        </row>
        <row r="26">
          <cell r="C26">
            <v>0</v>
          </cell>
          <cell r="BA26">
            <v>0</v>
          </cell>
        </row>
        <row r="27">
          <cell r="C27">
            <v>0</v>
          </cell>
          <cell r="BA27">
            <v>0</v>
          </cell>
        </row>
        <row r="28">
          <cell r="C28">
            <v>24347322</v>
          </cell>
          <cell r="BA28">
            <v>28153304</v>
          </cell>
        </row>
        <row r="29">
          <cell r="C29">
            <v>24347322</v>
          </cell>
          <cell r="BA29">
            <v>28153304</v>
          </cell>
        </row>
        <row r="30">
          <cell r="C30">
            <v>4000000</v>
          </cell>
          <cell r="BA30">
            <v>5150000</v>
          </cell>
        </row>
        <row r="31">
          <cell r="C31">
            <v>28347322</v>
          </cell>
          <cell r="BA31">
            <v>33303304</v>
          </cell>
        </row>
      </sheetData>
      <sheetData sheetId="7">
        <row r="8">
          <cell r="E8">
            <v>600509720</v>
          </cell>
          <cell r="AC8">
            <v>703750305</v>
          </cell>
        </row>
        <row r="11">
          <cell r="C11">
            <v>45093000</v>
          </cell>
          <cell r="AC11">
            <v>209409513</v>
          </cell>
        </row>
        <row r="16">
          <cell r="E16">
            <v>841000000</v>
          </cell>
          <cell r="AC16">
            <v>851000000</v>
          </cell>
        </row>
        <row r="20">
          <cell r="E20">
            <v>38000000</v>
          </cell>
          <cell r="AC20">
            <v>49640000</v>
          </cell>
        </row>
        <row r="22">
          <cell r="E22">
            <v>12000000</v>
          </cell>
          <cell r="AC22">
            <v>360000</v>
          </cell>
        </row>
        <row r="27">
          <cell r="E27">
            <v>118770556</v>
          </cell>
          <cell r="AC27">
            <v>506454974</v>
          </cell>
        </row>
        <row r="28">
          <cell r="E28">
            <v>115790745</v>
          </cell>
          <cell r="AC28">
            <v>113752545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view="pageBreakPreview" zoomScale="60" zoomScaleNormal="100" workbookViewId="0">
      <selection activeCell="B50" sqref="B50"/>
    </sheetView>
  </sheetViews>
  <sheetFormatPr defaultRowHeight="15"/>
  <cols>
    <col min="1" max="1" width="65.5703125" customWidth="1"/>
    <col min="2" max="2" width="20.85546875" style="72" bestFit="1" customWidth="1"/>
    <col min="3" max="3" width="24.7109375" style="72" bestFit="1" customWidth="1"/>
    <col min="4" max="4" width="70.5703125" style="71" customWidth="1"/>
    <col min="5" max="5" width="20.5703125" style="71" bestFit="1" customWidth="1"/>
    <col min="6" max="6" width="24.7109375" style="71" bestFit="1" customWidth="1"/>
    <col min="7" max="7" width="13.5703125" style="71" bestFit="1" customWidth="1"/>
    <col min="8" max="8" width="14.42578125" style="71" bestFit="1" customWidth="1"/>
    <col min="9" max="9" width="9.140625" style="71"/>
    <col min="10" max="10" width="11.5703125" style="71" bestFit="1" customWidth="1"/>
  </cols>
  <sheetData>
    <row r="1" spans="1:8" ht="54" customHeight="1">
      <c r="A1" s="174" t="s">
        <v>136</v>
      </c>
      <c r="B1" s="175" t="s">
        <v>513</v>
      </c>
      <c r="C1" s="175" t="s">
        <v>512</v>
      </c>
      <c r="D1" s="174" t="s">
        <v>137</v>
      </c>
      <c r="E1" s="175" t="s">
        <v>513</v>
      </c>
      <c r="F1" s="175" t="s">
        <v>512</v>
      </c>
    </row>
    <row r="2" spans="1:8" ht="30" customHeight="1">
      <c r="A2" s="176" t="s">
        <v>138</v>
      </c>
      <c r="B2" s="177"/>
      <c r="C2" s="177"/>
      <c r="D2" s="176" t="s">
        <v>138</v>
      </c>
      <c r="E2" s="178"/>
      <c r="F2" s="108"/>
    </row>
    <row r="3" spans="1:8" ht="30" customHeight="1">
      <c r="A3" s="104" t="s">
        <v>139</v>
      </c>
      <c r="B3" s="104">
        <f>'[1]kiadások  összesen '!$F$13</f>
        <v>358298538</v>
      </c>
      <c r="C3" s="104">
        <f>'[1]kiadások  összesen '!$AL$13</f>
        <v>417326881</v>
      </c>
      <c r="D3" s="105" t="s">
        <v>352</v>
      </c>
      <c r="E3" s="104">
        <f>'[2]Bevételek  összesen '!$E$8</f>
        <v>600509720</v>
      </c>
      <c r="F3" s="104">
        <f>'[2]Bevételek  összesen '!$AC$8</f>
        <v>703750305</v>
      </c>
    </row>
    <row r="4" spans="1:8" ht="30" customHeight="1">
      <c r="A4" s="104" t="s">
        <v>140</v>
      </c>
      <c r="B4" s="104">
        <f>'[1]kiadások  összesen '!$F$14</f>
        <v>71393072</v>
      </c>
      <c r="C4" s="104">
        <f>'[1]kiadások  összesen '!$AL$14</f>
        <v>86826029</v>
      </c>
      <c r="D4" s="105" t="s">
        <v>351</v>
      </c>
      <c r="E4" s="104">
        <v>8576560</v>
      </c>
      <c r="F4" s="104">
        <f>36267135+837036</f>
        <v>37104171</v>
      </c>
    </row>
    <row r="5" spans="1:8" ht="30" customHeight="1">
      <c r="A5" s="104" t="s">
        <v>141</v>
      </c>
      <c r="B5" s="104">
        <v>548290904</v>
      </c>
      <c r="C5" s="104">
        <f>649823695-175000-95000</f>
        <v>649553695</v>
      </c>
      <c r="D5" s="105" t="s">
        <v>503</v>
      </c>
      <c r="E5" s="104">
        <v>11100000</v>
      </c>
      <c r="F5" s="104">
        <f>E5</f>
        <v>11100000</v>
      </c>
    </row>
    <row r="6" spans="1:8" ht="30" customHeight="1">
      <c r="A6" s="104" t="s">
        <v>466</v>
      </c>
      <c r="B6" s="104">
        <v>188061743</v>
      </c>
      <c r="C6" s="104">
        <f>171167368+66315063+80000-1324600</f>
        <v>236237831</v>
      </c>
      <c r="D6" s="105" t="s">
        <v>630</v>
      </c>
      <c r="E6" s="104"/>
      <c r="F6" s="104">
        <f>83850020+137882563-83850020</f>
        <v>137882563</v>
      </c>
    </row>
    <row r="7" spans="1:8" ht="30" customHeight="1">
      <c r="A7" s="104" t="s">
        <v>388</v>
      </c>
      <c r="B7" s="104">
        <v>20142000</v>
      </c>
      <c r="C7" s="104">
        <f>20142000</f>
        <v>20142000</v>
      </c>
      <c r="D7" s="105" t="s">
        <v>504</v>
      </c>
      <c r="E7" s="104">
        <v>54326460</v>
      </c>
      <c r="F7" s="104">
        <f>64619340</f>
        <v>64619340</v>
      </c>
      <c r="G7" s="72"/>
      <c r="H7" s="72">
        <f>SUM(F4:F7)</f>
        <v>250706074</v>
      </c>
    </row>
    <row r="8" spans="1:8" ht="30" customHeight="1">
      <c r="A8" s="104" t="s">
        <v>142</v>
      </c>
      <c r="B8" s="104">
        <f>'[1]kiadások  összesen '!$F$16</f>
        <v>12500000</v>
      </c>
      <c r="C8" s="104">
        <f>'[1]Kmd. Önkorm.kötelező '!$BG$15</f>
        <v>13800000</v>
      </c>
      <c r="D8" s="105" t="s">
        <v>626</v>
      </c>
      <c r="E8" s="104">
        <f>'[2]Bevételek  összesen '!$E$16</f>
        <v>841000000</v>
      </c>
      <c r="F8" s="104">
        <f>'[2]Bevételek  összesen '!$AC$16</f>
        <v>851000000</v>
      </c>
      <c r="H8" s="72"/>
    </row>
    <row r="9" spans="1:8" ht="30" customHeight="1">
      <c r="A9" s="104" t="s">
        <v>536</v>
      </c>
      <c r="B9" s="104"/>
      <c r="C9" s="104">
        <f>'[1]kiadások  összesen '!$AL$17</f>
        <v>3987936</v>
      </c>
      <c r="D9" s="105" t="s">
        <v>143</v>
      </c>
      <c r="E9" s="104">
        <v>289253444</v>
      </c>
      <c r="F9" s="104">
        <v>289663172</v>
      </c>
      <c r="H9" s="72"/>
    </row>
    <row r="10" spans="1:8" ht="30" customHeight="1">
      <c r="A10" s="104" t="s">
        <v>144</v>
      </c>
      <c r="B10" s="104">
        <f>'[1]kiadások  összesen '!$F$18</f>
        <v>664875993</v>
      </c>
      <c r="C10" s="104">
        <f>'[1]kiadások  összesen '!$AL$18</f>
        <v>724295627</v>
      </c>
      <c r="D10" s="105" t="s">
        <v>390</v>
      </c>
      <c r="E10" s="104">
        <v>20142000</v>
      </c>
      <c r="F10" s="104">
        <f>E10</f>
        <v>20142000</v>
      </c>
    </row>
    <row r="11" spans="1:8" ht="30" customHeight="1">
      <c r="A11" s="104" t="s">
        <v>145</v>
      </c>
      <c r="B11" s="104">
        <f>'[1]kiadások  összesen '!$F$19</f>
        <v>61876000</v>
      </c>
      <c r="C11" s="104">
        <f>'[1]kiadások  összesen '!$AL$19</f>
        <v>65348000</v>
      </c>
      <c r="D11" s="105" t="s">
        <v>389</v>
      </c>
      <c r="E11" s="104">
        <v>14254556</v>
      </c>
      <c r="F11" s="104">
        <v>10561185</v>
      </c>
      <c r="H11" s="72"/>
    </row>
    <row r="12" spans="1:8" ht="30" customHeight="1">
      <c r="A12" s="104" t="s">
        <v>361</v>
      </c>
      <c r="B12" s="104">
        <v>15000000</v>
      </c>
      <c r="C12" s="104">
        <f>434730+2300000-478000</f>
        <v>2256730</v>
      </c>
      <c r="D12" s="107" t="s">
        <v>474</v>
      </c>
      <c r="E12" s="104">
        <v>634750</v>
      </c>
      <c r="F12" s="104">
        <f>E12</f>
        <v>634750</v>
      </c>
      <c r="H12" s="72"/>
    </row>
    <row r="13" spans="1:8" ht="30" customHeight="1">
      <c r="A13" s="104" t="s">
        <v>387</v>
      </c>
      <c r="B13" s="104">
        <v>1870000</v>
      </c>
      <c r="C13" s="104">
        <f>74762901-372000</f>
        <v>74390901</v>
      </c>
      <c r="D13" s="105" t="s">
        <v>83</v>
      </c>
      <c r="E13" s="104">
        <v>0</v>
      </c>
      <c r="F13" s="104">
        <v>400000</v>
      </c>
      <c r="G13" s="72"/>
      <c r="H13" s="72"/>
    </row>
    <row r="14" spans="1:8" ht="30" customHeight="1">
      <c r="A14" s="104" t="s">
        <v>629</v>
      </c>
      <c r="B14" s="104"/>
      <c r="C14" s="104">
        <f>44377786</f>
        <v>44377786</v>
      </c>
      <c r="D14" s="107" t="s">
        <v>488</v>
      </c>
      <c r="E14" s="104">
        <f>SUM(E3:E13)</f>
        <v>1839797490</v>
      </c>
      <c r="F14" s="106">
        <f>F3+F4+F5+F6+F7+F8+F9+F10+F11+F12+F13</f>
        <v>2126857486</v>
      </c>
      <c r="G14" s="72"/>
      <c r="H14" s="72"/>
    </row>
    <row r="15" spans="1:8" ht="30" customHeight="1">
      <c r="A15" s="104" t="s">
        <v>531</v>
      </c>
      <c r="B15" s="104"/>
      <c r="C15" s="104">
        <f>35306037</f>
        <v>35306037</v>
      </c>
      <c r="D15" s="107"/>
      <c r="E15" s="104"/>
      <c r="F15" s="106"/>
      <c r="G15" s="72"/>
      <c r="H15" s="72"/>
    </row>
    <row r="16" spans="1:8" ht="30" customHeight="1">
      <c r="A16" s="104" t="s">
        <v>633</v>
      </c>
      <c r="B16" s="104"/>
      <c r="C16" s="104">
        <v>3100000</v>
      </c>
      <c r="D16" s="107"/>
      <c r="E16" s="104"/>
      <c r="F16" s="106"/>
      <c r="G16" s="72"/>
      <c r="H16" s="72"/>
    </row>
    <row r="17" spans="1:10" ht="30" customHeight="1">
      <c r="A17" s="104" t="s">
        <v>634</v>
      </c>
      <c r="B17" s="104"/>
      <c r="C17" s="104">
        <v>4716000</v>
      </c>
      <c r="D17" s="107"/>
      <c r="E17" s="104"/>
      <c r="F17" s="106"/>
      <c r="G17" s="72"/>
      <c r="H17" s="72"/>
    </row>
    <row r="18" spans="1:10" ht="30" customHeight="1">
      <c r="A18" s="104" t="s">
        <v>611</v>
      </c>
      <c r="B18" s="104"/>
      <c r="C18" s="104">
        <f>13793026+124014</f>
        <v>13917040</v>
      </c>
      <c r="D18" s="289"/>
      <c r="E18" s="104"/>
      <c r="F18" s="106"/>
      <c r="G18" s="72"/>
      <c r="H18" s="72"/>
    </row>
    <row r="19" spans="1:10" s="9" customFormat="1" ht="30" customHeight="1">
      <c r="A19" s="104" t="s">
        <v>487</v>
      </c>
      <c r="B19" s="104">
        <f>SUM(B3:B13)</f>
        <v>1942308250</v>
      </c>
      <c r="C19" s="104">
        <f>SUM(C3:C18)</f>
        <v>2395582493</v>
      </c>
      <c r="D19" s="105"/>
      <c r="E19" s="104"/>
      <c r="F19" s="104"/>
      <c r="G19" s="40"/>
      <c r="H19" s="268"/>
      <c r="I19" s="40"/>
      <c r="J19" s="40"/>
    </row>
    <row r="20" spans="1:10" ht="30" customHeight="1">
      <c r="A20" s="104" t="s">
        <v>369</v>
      </c>
      <c r="B20" s="104">
        <v>19025758</v>
      </c>
      <c r="C20" s="104">
        <v>19025758</v>
      </c>
      <c r="D20" s="105" t="s">
        <v>355</v>
      </c>
      <c r="E20" s="104">
        <v>207087501</v>
      </c>
      <c r="F20" s="254">
        <v>304015154</v>
      </c>
      <c r="H20" s="72"/>
    </row>
    <row r="21" spans="1:10" ht="30" customHeight="1">
      <c r="A21" s="108"/>
      <c r="B21" s="179"/>
      <c r="C21" s="179"/>
      <c r="D21" s="105" t="s">
        <v>502</v>
      </c>
      <c r="E21" s="104">
        <f>'[2]Bevételek  összesen '!$E$28</f>
        <v>115790745</v>
      </c>
      <c r="F21" s="254">
        <f>'[2]Bevételek  összesen '!$AC$28</f>
        <v>113752545</v>
      </c>
      <c r="G21" s="72"/>
      <c r="H21" s="72"/>
    </row>
    <row r="22" spans="1:10" s="1" customFormat="1" ht="30" customHeight="1">
      <c r="A22" s="113" t="s">
        <v>489</v>
      </c>
      <c r="B22" s="113">
        <f>SUM(B19:B21)</f>
        <v>1961334008</v>
      </c>
      <c r="C22" s="113">
        <f>SUM(C19:C21)</f>
        <v>2414608251</v>
      </c>
      <c r="D22" s="109" t="s">
        <v>488</v>
      </c>
      <c r="E22" s="113">
        <f>SUM(E13:E21)</f>
        <v>2162675736</v>
      </c>
      <c r="F22" s="113">
        <f>SUM(F14:F21)</f>
        <v>2544625185</v>
      </c>
      <c r="G22" s="12"/>
      <c r="H22" s="12"/>
      <c r="I22" s="11"/>
      <c r="J22" s="11"/>
    </row>
    <row r="23" spans="1:10" ht="30" customHeight="1">
      <c r="A23" s="109"/>
      <c r="B23" s="104"/>
      <c r="C23" s="104"/>
      <c r="D23" s="108"/>
      <c r="E23" s="108"/>
      <c r="F23" s="106"/>
      <c r="J23" s="72"/>
    </row>
    <row r="24" spans="1:10" ht="30" customHeight="1">
      <c r="A24" s="109" t="s">
        <v>146</v>
      </c>
      <c r="B24" s="104"/>
      <c r="C24" s="104"/>
      <c r="D24" s="109" t="s">
        <v>146</v>
      </c>
      <c r="E24" s="104"/>
      <c r="F24" s="106"/>
      <c r="H24" s="72"/>
    </row>
    <row r="25" spans="1:10" ht="30" customHeight="1">
      <c r="A25" s="105" t="s">
        <v>147</v>
      </c>
      <c r="B25" s="104">
        <f>'[1]kiadások  összesen '!$F$28</f>
        <v>1366292237</v>
      </c>
      <c r="C25" s="104">
        <f>'[1]kiadások  összesen '!$AL$28</f>
        <v>1948506559</v>
      </c>
      <c r="D25" s="105" t="s">
        <v>148</v>
      </c>
      <c r="E25" s="111">
        <f>'[2]Bevételek  összesen '!$C$11</f>
        <v>45093000</v>
      </c>
      <c r="F25" s="254">
        <f>'[2]Bevételek  összesen '!$AC$11</f>
        <v>209409513</v>
      </c>
    </row>
    <row r="26" spans="1:10" ht="30" customHeight="1">
      <c r="A26" s="105" t="s">
        <v>149</v>
      </c>
      <c r="B26" s="104">
        <f>'[1]kiadások  összesen '!$F$32</f>
        <v>183555581</v>
      </c>
      <c r="C26" s="104">
        <f>'[1]kiadások  összesen '!$AL$32</f>
        <v>294817481</v>
      </c>
      <c r="D26" s="105" t="s">
        <v>150</v>
      </c>
      <c r="E26" s="104">
        <f>'[2]Bevételek  összesen '!$E$20</f>
        <v>38000000</v>
      </c>
      <c r="F26" s="104">
        <f>'[2]Bevételek  összesen '!$AC$20</f>
        <v>49640000</v>
      </c>
      <c r="H26" s="269"/>
    </row>
    <row r="27" spans="1:10" ht="30" customHeight="1">
      <c r="A27" s="105" t="s">
        <v>151</v>
      </c>
      <c r="B27" s="104">
        <f>'[1]kiadások  összesen '!$F$33+'[1]kiadások  összesen '!$F$34</f>
        <v>31934200</v>
      </c>
      <c r="C27" s="104">
        <f>'[1]kiadások  összesen '!$AL$33+'[1]kiadások  összesen '!$AL$34</f>
        <v>27190000</v>
      </c>
      <c r="D27" s="105" t="s">
        <v>353</v>
      </c>
      <c r="E27" s="104">
        <f>'[2]Bevételek  összesen '!$E$22</f>
        <v>12000000</v>
      </c>
      <c r="F27" s="254">
        <f>'[2]Bevételek  összesen '!$AC$22</f>
        <v>360000</v>
      </c>
      <c r="H27" s="73"/>
    </row>
    <row r="28" spans="1:10" ht="30" customHeight="1">
      <c r="A28" s="105" t="s">
        <v>514</v>
      </c>
      <c r="B28" s="104">
        <v>21805351</v>
      </c>
      <c r="C28" s="104">
        <v>29438518</v>
      </c>
      <c r="D28" s="105" t="s">
        <v>354</v>
      </c>
      <c r="E28" s="104"/>
      <c r="F28" s="106">
        <f>48392000</f>
        <v>48392000</v>
      </c>
      <c r="G28" s="72"/>
      <c r="H28" s="73"/>
    </row>
    <row r="29" spans="1:10" ht="30" customHeight="1">
      <c r="A29" s="105" t="s">
        <v>515</v>
      </c>
      <c r="B29" s="104">
        <v>12000000</v>
      </c>
      <c r="C29" s="104">
        <v>4727400</v>
      </c>
      <c r="D29" s="105" t="s">
        <v>534</v>
      </c>
      <c r="E29" s="104"/>
      <c r="F29" s="254">
        <v>0</v>
      </c>
      <c r="H29" s="73"/>
    </row>
    <row r="30" spans="1:10" ht="30" customHeight="1">
      <c r="A30" s="104" t="s">
        <v>618</v>
      </c>
      <c r="B30" s="104">
        <v>0</v>
      </c>
      <c r="C30" s="104">
        <v>12000000</v>
      </c>
      <c r="D30" s="107" t="s">
        <v>152</v>
      </c>
      <c r="E30" s="104">
        <f>SUM(E24:E28)</f>
        <v>95093000</v>
      </c>
      <c r="F30" s="104">
        <f>SUM(F25:F29)</f>
        <v>307801513</v>
      </c>
      <c r="H30" s="73"/>
    </row>
    <row r="31" spans="1:10" ht="30" customHeight="1">
      <c r="A31" s="105" t="s">
        <v>517</v>
      </c>
      <c r="B31" s="104">
        <v>10000000</v>
      </c>
      <c r="C31" s="104">
        <f>7146639-4868034-120000</f>
        <v>2158605</v>
      </c>
      <c r="D31" s="107"/>
      <c r="E31" s="104"/>
      <c r="F31" s="104"/>
      <c r="H31" s="269"/>
    </row>
    <row r="32" spans="1:10" ht="30" customHeight="1">
      <c r="A32" s="105" t="s">
        <v>516</v>
      </c>
      <c r="B32" s="104">
        <v>8000000</v>
      </c>
      <c r="C32" s="104">
        <f>890211-161796-52000-385000</f>
        <v>291415</v>
      </c>
      <c r="D32" s="112" t="s">
        <v>391</v>
      </c>
      <c r="E32" s="104">
        <v>73095259</v>
      </c>
      <c r="F32" s="254">
        <f>E32</f>
        <v>73095259</v>
      </c>
      <c r="H32" s="269"/>
    </row>
    <row r="33" spans="1:10" ht="30" customHeight="1">
      <c r="A33" s="105" t="s">
        <v>533</v>
      </c>
      <c r="B33" s="104"/>
      <c r="C33" s="104">
        <v>36856098</v>
      </c>
      <c r="D33" s="112" t="s">
        <v>535</v>
      </c>
      <c r="E33" s="104"/>
      <c r="F33" s="254">
        <v>285000000</v>
      </c>
      <c r="H33" s="269"/>
    </row>
    <row r="34" spans="1:10" ht="30" customHeight="1">
      <c r="A34" s="105" t="s">
        <v>532</v>
      </c>
      <c r="B34" s="104"/>
      <c r="C34" s="104">
        <v>47957378</v>
      </c>
      <c r="D34" s="105" t="s">
        <v>356</v>
      </c>
      <c r="E34" s="104">
        <v>1145286826</v>
      </c>
      <c r="F34" s="254">
        <v>1101574774</v>
      </c>
      <c r="H34" s="69"/>
    </row>
    <row r="35" spans="1:10" ht="30" customHeight="1">
      <c r="A35" s="107" t="s">
        <v>490</v>
      </c>
      <c r="B35" s="104">
        <f>SUM(B25:B32)</f>
        <v>1633587369</v>
      </c>
      <c r="C35" s="104">
        <f>SUM(C25:C34)</f>
        <v>2403943454</v>
      </c>
      <c r="D35" s="105" t="s">
        <v>392</v>
      </c>
      <c r="E35" s="104">
        <f>'[2]Bevételek  összesen '!$E$27</f>
        <v>118770556</v>
      </c>
      <c r="F35" s="254">
        <f>'[2]Bevételek  összesen '!$AC$27</f>
        <v>506454974</v>
      </c>
      <c r="H35" s="72"/>
    </row>
    <row r="36" spans="1:10" ht="30" customHeight="1">
      <c r="A36" s="105"/>
      <c r="B36" s="104"/>
      <c r="C36" s="104"/>
      <c r="D36" s="105" t="s">
        <v>491</v>
      </c>
      <c r="E36" s="104">
        <f>SUM(E32:E35)</f>
        <v>1337152641</v>
      </c>
      <c r="F36" s="104">
        <f>SUM(F32:F35)</f>
        <v>1966125007</v>
      </c>
      <c r="G36" s="72"/>
      <c r="H36" s="72"/>
    </row>
    <row r="37" spans="1:10" ht="30" customHeight="1">
      <c r="A37" s="109" t="s">
        <v>493</v>
      </c>
      <c r="B37" s="113">
        <f>SUM(B35)</f>
        <v>1633587369</v>
      </c>
      <c r="C37" s="113">
        <f>SUM(C35)</f>
        <v>2403943454</v>
      </c>
      <c r="D37" s="109" t="s">
        <v>492</v>
      </c>
      <c r="E37" s="113">
        <f>E30:F30+E36:F36</f>
        <v>1432245641</v>
      </c>
      <c r="F37" s="113">
        <f>F30:G30+F36:G36</f>
        <v>2273926520</v>
      </c>
      <c r="G37" s="72"/>
      <c r="H37" s="72"/>
    </row>
    <row r="38" spans="1:10" ht="30" customHeight="1">
      <c r="A38" s="109" t="s">
        <v>153</v>
      </c>
      <c r="B38" s="113">
        <f>SUM(B22+B35)</f>
        <v>3594921377</v>
      </c>
      <c r="C38" s="113">
        <f>SUM(C22+C35)</f>
        <v>4818551705</v>
      </c>
      <c r="D38" s="109" t="s">
        <v>154</v>
      </c>
      <c r="E38" s="113">
        <f>SUM(E22+E37)</f>
        <v>3594921377</v>
      </c>
      <c r="F38" s="113">
        <f>SUM(F22+F37)</f>
        <v>4818551705</v>
      </c>
    </row>
    <row r="39" spans="1:10">
      <c r="A39" s="2"/>
      <c r="B39" s="70"/>
      <c r="C39" s="70"/>
      <c r="D39" s="270"/>
      <c r="E39" s="70"/>
    </row>
    <row r="40" spans="1:10">
      <c r="E40" s="69"/>
      <c r="H40" s="72"/>
    </row>
    <row r="41" spans="1:10" s="1" customFormat="1">
      <c r="B41" s="12">
        <f>C28+C29+C31+C32+C33+C34</f>
        <v>121429414</v>
      </c>
      <c r="C41" s="288">
        <v>4818551705</v>
      </c>
      <c r="D41" s="12"/>
      <c r="E41" s="11"/>
      <c r="F41" s="288">
        <v>4818551705</v>
      </c>
      <c r="G41" s="11"/>
      <c r="H41" s="12"/>
      <c r="I41" s="12"/>
      <c r="J41" s="12"/>
    </row>
    <row r="42" spans="1:10">
      <c r="C42" s="72">
        <f>C41-C38</f>
        <v>0</v>
      </c>
      <c r="F42" s="72">
        <f>F41-F38</f>
        <v>0</v>
      </c>
      <c r="H42" s="72"/>
      <c r="I42" s="72"/>
      <c r="J42" s="72"/>
    </row>
    <row r="43" spans="1:10">
      <c r="F43" s="72"/>
      <c r="H43" s="72"/>
      <c r="I43" s="72"/>
      <c r="J43" s="72"/>
    </row>
    <row r="44" spans="1:10">
      <c r="E44" s="72"/>
      <c r="H44" s="72"/>
      <c r="I44" s="72"/>
      <c r="J44" s="72"/>
    </row>
    <row r="45" spans="1:10">
      <c r="H45" s="72"/>
      <c r="I45" s="72"/>
      <c r="J45" s="72"/>
    </row>
    <row r="46" spans="1:10">
      <c r="E46" s="72"/>
      <c r="H46" s="72"/>
      <c r="I46" s="72"/>
      <c r="J46" s="72"/>
    </row>
    <row r="47" spans="1:10">
      <c r="E47" s="72"/>
      <c r="H47" s="72"/>
      <c r="I47" s="72"/>
      <c r="J47" s="72"/>
    </row>
    <row r="48" spans="1:10">
      <c r="E48" s="72"/>
      <c r="G48" s="72"/>
      <c r="H48" s="72"/>
    </row>
    <row r="49" spans="2:9">
      <c r="E49" s="72"/>
      <c r="G49" s="72"/>
      <c r="H49" s="72"/>
    </row>
    <row r="50" spans="2:9">
      <c r="E50" s="72"/>
      <c r="G50" s="72"/>
      <c r="H50" s="72"/>
    </row>
    <row r="51" spans="2:9">
      <c r="E51" s="72"/>
      <c r="G51" s="72"/>
      <c r="H51" s="72"/>
    </row>
    <row r="52" spans="2:9">
      <c r="E52" s="72"/>
      <c r="G52" s="72"/>
      <c r="H52" s="72"/>
    </row>
    <row r="53" spans="2:9">
      <c r="D53" s="271"/>
      <c r="E53" s="72"/>
      <c r="H53" s="72"/>
    </row>
    <row r="54" spans="2:9">
      <c r="D54" s="72"/>
      <c r="E54" s="72"/>
      <c r="H54" s="72"/>
    </row>
    <row r="55" spans="2:9">
      <c r="E55" s="72"/>
      <c r="H55" s="72"/>
    </row>
    <row r="56" spans="2:9">
      <c r="B56" s="272"/>
      <c r="C56" s="272"/>
      <c r="D56" s="271"/>
      <c r="E56" s="72"/>
      <c r="F56" s="72"/>
      <c r="G56" s="72"/>
      <c r="H56" s="72"/>
      <c r="I56" s="72"/>
    </row>
    <row r="57" spans="2:9">
      <c r="E57" s="72"/>
      <c r="F57" s="72"/>
      <c r="G57" s="72"/>
      <c r="H57" s="72"/>
      <c r="I57" s="72"/>
    </row>
    <row r="58" spans="2:9">
      <c r="D58" s="72"/>
      <c r="E58" s="72"/>
      <c r="F58" s="72"/>
      <c r="G58" s="72"/>
      <c r="H58" s="72"/>
      <c r="I58" s="72"/>
    </row>
    <row r="59" spans="2:9">
      <c r="E59" s="72"/>
      <c r="F59" s="72"/>
      <c r="G59" s="72"/>
      <c r="H59" s="72"/>
      <c r="I59" s="72"/>
    </row>
    <row r="60" spans="2:9">
      <c r="E60" s="72"/>
      <c r="F60" s="72"/>
      <c r="G60" s="72"/>
      <c r="H60" s="72"/>
      <c r="I60" s="72"/>
    </row>
    <row r="61" spans="2:9">
      <c r="E61" s="72"/>
      <c r="F61" s="72"/>
      <c r="G61" s="72"/>
      <c r="H61" s="72"/>
      <c r="I61" s="72"/>
    </row>
  </sheetData>
  <phoneticPr fontId="28" type="noConversion"/>
  <pageMargins left="0.7" right="0.7" top="0.75" bottom="0.75" header="0.3" footer="0.3"/>
  <pageSetup paperSize="9" scale="42" orientation="landscape" r:id="rId1"/>
  <headerFooter alignWithMargins="0">
    <oddHeader xml:space="preserve">&amp;C&amp;"Times New Roman,Normál"&amp;20 Körmend Város Önkormányzata és Intézményei 2018. évi kiemelt kiadási és bevételi jogcímei&amp;R&amp;"Times New Roman,Normál"&amp;16
"1. melléklet .../2019. (...)  önkormányzati rendelethez
adatok Ft-ban"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4:C17"/>
  <sheetViews>
    <sheetView zoomScaleNormal="100" workbookViewId="0">
      <selection activeCell="B4" sqref="B4"/>
    </sheetView>
  </sheetViews>
  <sheetFormatPr defaultRowHeight="15.75"/>
  <cols>
    <col min="1" max="1" width="61.7109375" style="19" bestFit="1" customWidth="1"/>
    <col min="2" max="2" width="21" style="75" customWidth="1"/>
    <col min="3" max="3" width="23.28515625" style="19" customWidth="1"/>
    <col min="4" max="16384" width="9.140625" style="19"/>
  </cols>
  <sheetData>
    <row r="4" spans="1:3">
      <c r="A4" s="95"/>
      <c r="B4" s="98"/>
    </row>
    <row r="9" spans="1:3" ht="30.75" customHeight="1">
      <c r="A9" s="21"/>
      <c r="B9" s="100" t="s">
        <v>494</v>
      </c>
    </row>
    <row r="10" spans="1:3" ht="24" customHeight="1">
      <c r="A10" s="21" t="s">
        <v>495</v>
      </c>
      <c r="B10" s="99">
        <v>19000000</v>
      </c>
      <c r="C10" s="75"/>
    </row>
    <row r="11" spans="1:3" ht="24" customHeight="1">
      <c r="A11" s="21" t="s">
        <v>496</v>
      </c>
      <c r="B11" s="99">
        <v>2250000</v>
      </c>
      <c r="C11" s="75"/>
    </row>
    <row r="12" spans="1:3" ht="24" customHeight="1">
      <c r="A12" s="21" t="s">
        <v>497</v>
      </c>
      <c r="B12" s="99">
        <v>180000</v>
      </c>
      <c r="C12" s="75"/>
    </row>
    <row r="13" spans="1:3" ht="24" customHeight="1">
      <c r="A13" s="21" t="s">
        <v>498</v>
      </c>
      <c r="B13" s="99">
        <v>350000</v>
      </c>
      <c r="C13" s="75"/>
    </row>
    <row r="14" spans="1:3" ht="24" customHeight="1">
      <c r="A14" s="21" t="s">
        <v>499</v>
      </c>
      <c r="B14" s="99">
        <v>540000</v>
      </c>
      <c r="C14" s="75"/>
    </row>
    <row r="15" spans="1:3" ht="24" customHeight="1">
      <c r="A15" s="21" t="s">
        <v>500</v>
      </c>
      <c r="B15" s="99">
        <v>135000</v>
      </c>
      <c r="C15" s="75"/>
    </row>
    <row r="16" spans="1:3" ht="24" customHeight="1">
      <c r="A16" s="21" t="s">
        <v>501</v>
      </c>
      <c r="B16" s="99">
        <v>50000</v>
      </c>
      <c r="C16" s="75"/>
    </row>
    <row r="17" spans="1:3" s="96" customFormat="1" ht="24" customHeight="1">
      <c r="A17" s="74" t="s">
        <v>197</v>
      </c>
      <c r="B17" s="10">
        <f>SUM(B10:B16)</f>
        <v>22505000</v>
      </c>
      <c r="C17" s="97"/>
    </row>
  </sheetData>
  <pageMargins left="0.70866141732283472" right="0.70866141732283472" top="1.1417322834645669" bottom="0.74803149606299213" header="0.9055118110236221" footer="0.31496062992125984"/>
  <pageSetup paperSize="9" orientation="portrait" r:id="rId1"/>
  <headerFooter>
    <oddHeader>&amp;CKörmend Város Önkormányzat 2018. évi közvetett támogatásai&amp;R
12.melléklet .../2018.(...)önkormányzati rendelethez
adatok eFt-ban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Y943"/>
  <sheetViews>
    <sheetView topLeftCell="D212" zoomScale="25" zoomScaleNormal="25" zoomScaleSheetLayoutView="50" zoomScalePageLayoutView="50" workbookViewId="0">
      <selection activeCell="O241" sqref="O241"/>
    </sheetView>
  </sheetViews>
  <sheetFormatPr defaultRowHeight="57.75" customHeight="1"/>
  <cols>
    <col min="1" max="1" width="255.7109375" style="101" bestFit="1" customWidth="1"/>
    <col min="2" max="2" width="27" style="85" bestFit="1" customWidth="1"/>
    <col min="3" max="3" width="55.5703125" style="85" bestFit="1" customWidth="1"/>
    <col min="4" max="4" width="46.42578125" style="85" bestFit="1" customWidth="1"/>
    <col min="5" max="5" width="70.140625" style="85" bestFit="1" customWidth="1"/>
    <col min="6" max="6" width="63" style="85" bestFit="1" customWidth="1"/>
    <col min="7" max="7" width="55.5703125" style="94" bestFit="1" customWidth="1"/>
    <col min="8" max="8" width="70.7109375" style="85" bestFit="1" customWidth="1"/>
    <col min="9" max="9" width="70.140625" style="85" bestFit="1" customWidth="1"/>
    <col min="10" max="10" width="44.7109375" style="85" customWidth="1"/>
    <col min="11" max="16384" width="9.140625" style="85"/>
  </cols>
  <sheetData>
    <row r="1" spans="1:59" ht="35.25" customHeight="1">
      <c r="A1" s="297" t="s">
        <v>0</v>
      </c>
      <c r="B1" s="294" t="s">
        <v>551</v>
      </c>
      <c r="C1" s="304" t="s">
        <v>326</v>
      </c>
      <c r="D1" s="305"/>
      <c r="E1" s="305"/>
      <c r="F1" s="305"/>
      <c r="G1" s="306"/>
      <c r="H1" s="306"/>
      <c r="I1" s="306"/>
      <c r="J1" s="306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59" ht="20.25" customHeight="1">
      <c r="A2" s="298"/>
      <c r="B2" s="295"/>
      <c r="C2" s="305"/>
      <c r="D2" s="305"/>
      <c r="E2" s="305"/>
      <c r="F2" s="305"/>
      <c r="G2" s="306"/>
      <c r="H2" s="306"/>
      <c r="I2" s="306"/>
      <c r="J2" s="306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59" ht="137.25">
      <c r="A3" s="299"/>
      <c r="B3" s="296"/>
      <c r="C3" s="184" t="s">
        <v>547</v>
      </c>
      <c r="D3" s="184" t="s">
        <v>548</v>
      </c>
      <c r="E3" s="184" t="s">
        <v>546</v>
      </c>
      <c r="F3" s="185" t="s">
        <v>348</v>
      </c>
      <c r="G3" s="184" t="s">
        <v>545</v>
      </c>
      <c r="H3" s="184" t="s">
        <v>544</v>
      </c>
      <c r="I3" s="184" t="s">
        <v>549</v>
      </c>
      <c r="J3" s="185" t="s">
        <v>550</v>
      </c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59" ht="99.95" customHeight="1">
      <c r="A4" s="186" t="s">
        <v>50</v>
      </c>
      <c r="B4" s="187" t="s">
        <v>51</v>
      </c>
      <c r="C4" s="180">
        <f>'[2]Kmd. Önkorm.kötelező '!$C2</f>
        <v>89473833</v>
      </c>
      <c r="D4" s="180">
        <v>0</v>
      </c>
      <c r="E4" s="180">
        <v>0</v>
      </c>
      <c r="F4" s="180">
        <f>SUM(C4:E4)</f>
        <v>89473833</v>
      </c>
      <c r="G4" s="181">
        <f>'[2]Kmd. Önkorm.kötelező '!$BB2</f>
        <v>90125435</v>
      </c>
      <c r="H4" s="180">
        <v>0</v>
      </c>
      <c r="I4" s="180">
        <v>0</v>
      </c>
      <c r="J4" s="180">
        <f>SUM(G4:I4)</f>
        <v>90125435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59" ht="99.95" customHeight="1">
      <c r="A5" s="186" t="s">
        <v>52</v>
      </c>
      <c r="B5" s="187" t="s">
        <v>53</v>
      </c>
      <c r="C5" s="180">
        <f>'[2]Kmd. Önkorm.kötelező '!$C3</f>
        <v>259944400</v>
      </c>
      <c r="D5" s="180">
        <v>0</v>
      </c>
      <c r="E5" s="180">
        <v>0</v>
      </c>
      <c r="F5" s="180">
        <f t="shared" ref="F5:F33" si="0">SUM(C5:E5)</f>
        <v>259944400</v>
      </c>
      <c r="G5" s="181">
        <f>'[2]Kmd. Önkorm.kötelező '!$BB3</f>
        <v>256140035</v>
      </c>
      <c r="H5" s="180">
        <v>0</v>
      </c>
      <c r="I5" s="180">
        <v>0</v>
      </c>
      <c r="J5" s="180">
        <f t="shared" ref="J5:J33" si="1">SUM(G5:I5)</f>
        <v>256140035</v>
      </c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59" ht="99.95" customHeight="1">
      <c r="A6" s="186" t="s">
        <v>54</v>
      </c>
      <c r="B6" s="187" t="s">
        <v>55</v>
      </c>
      <c r="C6" s="180">
        <f>'[2]Kmd. Önkorm.kötelező '!$C4</f>
        <v>229925487</v>
      </c>
      <c r="D6" s="180">
        <v>0</v>
      </c>
      <c r="E6" s="180">
        <v>0</v>
      </c>
      <c r="F6" s="180">
        <f t="shared" si="0"/>
        <v>229925487</v>
      </c>
      <c r="G6" s="181">
        <f>'[2]Kmd. Önkorm.kötelező '!$BB4</f>
        <v>284976518</v>
      </c>
      <c r="H6" s="180">
        <v>0</v>
      </c>
      <c r="I6" s="180">
        <v>0</v>
      </c>
      <c r="J6" s="180">
        <f t="shared" si="1"/>
        <v>284976518</v>
      </c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59" ht="99.95" customHeight="1">
      <c r="A7" s="186" t="s">
        <v>56</v>
      </c>
      <c r="B7" s="187" t="s">
        <v>57</v>
      </c>
      <c r="C7" s="180">
        <f>'[2]Kmd. Önkorm.kötelező '!$C5</f>
        <v>21166000</v>
      </c>
      <c r="D7" s="180">
        <v>0</v>
      </c>
      <c r="E7" s="180">
        <v>0</v>
      </c>
      <c r="F7" s="180">
        <f t="shared" si="0"/>
        <v>21166000</v>
      </c>
      <c r="G7" s="181">
        <f>'[2]Kmd. Önkorm.kötelező '!$BB5</f>
        <v>30402853</v>
      </c>
      <c r="H7" s="180">
        <v>0</v>
      </c>
      <c r="I7" s="180">
        <v>0</v>
      </c>
      <c r="J7" s="180">
        <f t="shared" si="1"/>
        <v>30402853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59" ht="99.95" customHeight="1">
      <c r="A8" s="186" t="s">
        <v>58</v>
      </c>
      <c r="B8" s="187" t="s">
        <v>59</v>
      </c>
      <c r="C8" s="180">
        <f>'[2]Kmd. Önkorm.kötelező '!$C6</f>
        <v>0</v>
      </c>
      <c r="D8" s="180">
        <v>0</v>
      </c>
      <c r="E8" s="180">
        <v>0</v>
      </c>
      <c r="F8" s="180">
        <f t="shared" si="0"/>
        <v>0</v>
      </c>
      <c r="G8" s="181">
        <f>'[2]Kmd. Önkorm.kötelező '!$BB6</f>
        <v>42105464</v>
      </c>
      <c r="H8" s="180">
        <v>0</v>
      </c>
      <c r="I8" s="180">
        <v>0</v>
      </c>
      <c r="J8" s="180">
        <f t="shared" si="1"/>
        <v>42105464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59" ht="99.95" customHeight="1">
      <c r="A9" s="188" t="s">
        <v>125</v>
      </c>
      <c r="B9" s="189" t="s">
        <v>61</v>
      </c>
      <c r="C9" s="180">
        <f>'[2]Kmd. Önkorm.kötelező '!$C7</f>
        <v>600509720</v>
      </c>
      <c r="D9" s="180">
        <v>0</v>
      </c>
      <c r="E9" s="180">
        <v>0</v>
      </c>
      <c r="F9" s="180">
        <f t="shared" si="0"/>
        <v>600509720</v>
      </c>
      <c r="G9" s="181">
        <f>'[2]Kmd. Önkorm.kötelező '!$BB7</f>
        <v>703750305</v>
      </c>
      <c r="H9" s="180">
        <v>0</v>
      </c>
      <c r="I9" s="180">
        <v>0</v>
      </c>
      <c r="J9" s="180">
        <f t="shared" si="1"/>
        <v>703750305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59" ht="99.95" customHeight="1" thickBot="1">
      <c r="A10" s="188" t="s">
        <v>62</v>
      </c>
      <c r="B10" s="187" t="s">
        <v>63</v>
      </c>
      <c r="C10" s="180">
        <f>'[2]Kmd. Önkorm.kötelező '!$C8</f>
        <v>74003020</v>
      </c>
      <c r="D10" s="180">
        <v>0</v>
      </c>
      <c r="E10" s="180">
        <v>0</v>
      </c>
      <c r="F10" s="180">
        <f t="shared" si="0"/>
        <v>74003020</v>
      </c>
      <c r="G10" s="181">
        <f>'[2]Kmd. Önkorm.kötelező '!$BB8</f>
        <v>224221121</v>
      </c>
      <c r="H10" s="180">
        <v>0</v>
      </c>
      <c r="I10" s="180">
        <v>0</v>
      </c>
      <c r="J10" s="180">
        <f t="shared" si="1"/>
        <v>224221121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</row>
    <row r="11" spans="1:59" s="87" customFormat="1" ht="99.95" customHeight="1" thickBot="1">
      <c r="A11" s="190" t="s">
        <v>64</v>
      </c>
      <c r="B11" s="191" t="s">
        <v>65</v>
      </c>
      <c r="C11" s="182">
        <f>'[2]Kmd. Önkorm.kötelező '!$C9</f>
        <v>674512740</v>
      </c>
      <c r="D11" s="182">
        <v>0</v>
      </c>
      <c r="E11" s="182">
        <v>0</v>
      </c>
      <c r="F11" s="182">
        <f t="shared" si="0"/>
        <v>674512740</v>
      </c>
      <c r="G11" s="183">
        <f>'[2]Kmd. Önkorm.kötelező '!$BB9</f>
        <v>927971426</v>
      </c>
      <c r="H11" s="182">
        <v>0</v>
      </c>
      <c r="I11" s="182">
        <v>0</v>
      </c>
      <c r="J11" s="182">
        <f t="shared" si="1"/>
        <v>927971426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</row>
    <row r="12" spans="1:59" s="87" customFormat="1" ht="99.95" customHeight="1" thickBot="1">
      <c r="A12" s="190" t="s">
        <v>66</v>
      </c>
      <c r="B12" s="191" t="s">
        <v>67</v>
      </c>
      <c r="C12" s="182">
        <f>'[2]Kmd. Önkorm.kötelező '!$C10</f>
        <v>45093000</v>
      </c>
      <c r="D12" s="182">
        <v>0</v>
      </c>
      <c r="E12" s="182">
        <v>0</v>
      </c>
      <c r="F12" s="182">
        <f t="shared" si="0"/>
        <v>45093000</v>
      </c>
      <c r="G12" s="183">
        <f>'[2]Kmd. Önkorm.kötelező '!$BB10</f>
        <v>209409513</v>
      </c>
      <c r="H12" s="182">
        <v>0</v>
      </c>
      <c r="I12" s="182">
        <v>0</v>
      </c>
      <c r="J12" s="182">
        <f t="shared" si="1"/>
        <v>209409513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</row>
    <row r="13" spans="1:59" ht="99.95" customHeight="1">
      <c r="A13" s="188" t="s">
        <v>472</v>
      </c>
      <c r="B13" s="187" t="s">
        <v>69</v>
      </c>
      <c r="C13" s="180">
        <f>'[2]Kmd. Önkorm.kötelező '!$C11</f>
        <v>795000000</v>
      </c>
      <c r="D13" s="180">
        <v>0</v>
      </c>
      <c r="E13" s="180">
        <v>0</v>
      </c>
      <c r="F13" s="180">
        <f t="shared" si="0"/>
        <v>795000000</v>
      </c>
      <c r="G13" s="181">
        <f>'[2]Kmd. Önkorm.kötelező '!$BB11</f>
        <v>805000000</v>
      </c>
      <c r="H13" s="180">
        <v>0</v>
      </c>
      <c r="I13" s="180">
        <v>0</v>
      </c>
      <c r="J13" s="180">
        <f t="shared" si="1"/>
        <v>805000000</v>
      </c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</row>
    <row r="14" spans="1:59" ht="99.95" customHeight="1">
      <c r="A14" s="188" t="s">
        <v>70</v>
      </c>
      <c r="B14" s="187" t="s">
        <v>71</v>
      </c>
      <c r="C14" s="180">
        <f>'[2]Kmd. Önkorm.kötelező '!$C12</f>
        <v>33000000</v>
      </c>
      <c r="D14" s="180">
        <v>0</v>
      </c>
      <c r="E14" s="180">
        <v>0</v>
      </c>
      <c r="F14" s="180">
        <f t="shared" si="0"/>
        <v>33000000</v>
      </c>
      <c r="G14" s="181">
        <f>'[2]Kmd. Önkorm.kötelező '!$BB12</f>
        <v>33000000</v>
      </c>
      <c r="H14" s="180">
        <v>0</v>
      </c>
      <c r="I14" s="180">
        <v>0</v>
      </c>
      <c r="J14" s="180">
        <f t="shared" si="1"/>
        <v>33000000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</row>
    <row r="15" spans="1:59" ht="99.95" customHeight="1">
      <c r="A15" s="188" t="s">
        <v>473</v>
      </c>
      <c r="B15" s="187" t="s">
        <v>174</v>
      </c>
      <c r="C15" s="180">
        <f>'[2]Kmd. Önkorm.kötelező '!$C13</f>
        <v>13000000</v>
      </c>
      <c r="D15" s="180">
        <v>0</v>
      </c>
      <c r="E15" s="180">
        <v>0</v>
      </c>
      <c r="F15" s="180">
        <f t="shared" si="0"/>
        <v>13000000</v>
      </c>
      <c r="G15" s="181">
        <f>'[2]Kmd. Önkorm.kötelező '!$BB13</f>
        <v>13000000</v>
      </c>
      <c r="H15" s="180">
        <v>0</v>
      </c>
      <c r="I15" s="180">
        <v>0</v>
      </c>
      <c r="J15" s="180">
        <f t="shared" si="1"/>
        <v>13000000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</row>
    <row r="16" spans="1:59" ht="99.95" customHeight="1" thickBot="1">
      <c r="A16" s="188" t="s">
        <v>72</v>
      </c>
      <c r="B16" s="187" t="s">
        <v>73</v>
      </c>
      <c r="C16" s="180">
        <f>'[2]Kmd. Önkorm.kötelező '!$C14</f>
        <v>0</v>
      </c>
      <c r="D16" s="180">
        <v>0</v>
      </c>
      <c r="E16" s="180">
        <v>0</v>
      </c>
      <c r="F16" s="180">
        <f t="shared" si="0"/>
        <v>0</v>
      </c>
      <c r="G16" s="181">
        <f>'[2]Kmd. Önkorm.kötelező '!$BB14</f>
        <v>0</v>
      </c>
      <c r="H16" s="180">
        <v>0</v>
      </c>
      <c r="I16" s="180">
        <v>0</v>
      </c>
      <c r="J16" s="180">
        <f t="shared" si="1"/>
        <v>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</row>
    <row r="17" spans="1:60" s="87" customFormat="1" ht="99.95" customHeight="1" thickBot="1">
      <c r="A17" s="190" t="s">
        <v>132</v>
      </c>
      <c r="B17" s="191" t="s">
        <v>75</v>
      </c>
      <c r="C17" s="182">
        <f>'[2]Kmd. Önkorm.kötelező '!$C15</f>
        <v>841000000</v>
      </c>
      <c r="D17" s="182">
        <v>0</v>
      </c>
      <c r="E17" s="182">
        <v>0</v>
      </c>
      <c r="F17" s="182">
        <f t="shared" si="0"/>
        <v>841000000</v>
      </c>
      <c r="G17" s="183">
        <f>'[2]Kmd. Önkorm.kötelező '!$BB15</f>
        <v>851000000</v>
      </c>
      <c r="H17" s="182">
        <v>0</v>
      </c>
      <c r="I17" s="182">
        <v>0</v>
      </c>
      <c r="J17" s="182">
        <f t="shared" si="1"/>
        <v>851000000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</row>
    <row r="18" spans="1:60" s="87" customFormat="1" ht="99.95" customHeight="1" thickBot="1">
      <c r="A18" s="190" t="s">
        <v>131</v>
      </c>
      <c r="B18" s="191" t="s">
        <v>77</v>
      </c>
      <c r="C18" s="182">
        <f>'[2]Kmd. Önkorm.kötelező '!$C16</f>
        <v>132500000</v>
      </c>
      <c r="D18" s="182">
        <v>0</v>
      </c>
      <c r="E18" s="182">
        <v>0</v>
      </c>
      <c r="F18" s="182">
        <f t="shared" si="0"/>
        <v>132500000</v>
      </c>
      <c r="G18" s="183">
        <f>'[2]Kmd. Önkorm.kötelező '!$BB16</f>
        <v>128816357</v>
      </c>
      <c r="H18" s="182">
        <v>0</v>
      </c>
      <c r="I18" s="182">
        <v>0</v>
      </c>
      <c r="J18" s="182">
        <f t="shared" si="1"/>
        <v>128816357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</row>
    <row r="19" spans="1:60" ht="99.95" customHeight="1">
      <c r="A19" s="186" t="s">
        <v>78</v>
      </c>
      <c r="B19" s="187" t="s">
        <v>79</v>
      </c>
      <c r="C19" s="180">
        <f>'[2]Kmd. Önkorm.kötelező '!$C17</f>
        <v>38000000</v>
      </c>
      <c r="D19" s="180">
        <v>0</v>
      </c>
      <c r="E19" s="180">
        <v>0</v>
      </c>
      <c r="F19" s="180">
        <f t="shared" si="0"/>
        <v>38000000</v>
      </c>
      <c r="G19" s="181">
        <f>'[2]Kmd. Önkorm.kötelező '!$BB17</f>
        <v>49640000</v>
      </c>
      <c r="H19" s="180">
        <v>0</v>
      </c>
      <c r="I19" s="180">
        <v>0</v>
      </c>
      <c r="J19" s="180">
        <f t="shared" si="1"/>
        <v>49640000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</row>
    <row r="20" spans="1:60" s="89" customFormat="1" ht="99.95" customHeight="1" thickBot="1">
      <c r="A20" s="192" t="s">
        <v>129</v>
      </c>
      <c r="B20" s="191" t="s">
        <v>81</v>
      </c>
      <c r="C20" s="182">
        <f>'[2]Kmd. Önkorm.kötelező '!$C18</f>
        <v>0</v>
      </c>
      <c r="D20" s="182">
        <v>0</v>
      </c>
      <c r="E20" s="182">
        <v>0</v>
      </c>
      <c r="F20" s="182">
        <f t="shared" si="0"/>
        <v>0</v>
      </c>
      <c r="G20" s="183">
        <f>'[2]Kmd. Önkorm.kötelező '!$BB18</f>
        <v>0</v>
      </c>
      <c r="H20" s="182">
        <v>0</v>
      </c>
      <c r="I20" s="182">
        <v>0</v>
      </c>
      <c r="J20" s="182">
        <f t="shared" si="1"/>
        <v>0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8"/>
    </row>
    <row r="21" spans="1:60" s="90" customFormat="1" ht="99.95" customHeight="1" thickBot="1">
      <c r="A21" s="186" t="s">
        <v>130</v>
      </c>
      <c r="B21" s="187" t="s">
        <v>81</v>
      </c>
      <c r="C21" s="180">
        <f>'[2]Kmd. Önkorm.kötelező '!$C19</f>
        <v>38000000</v>
      </c>
      <c r="D21" s="180">
        <v>0</v>
      </c>
      <c r="E21" s="180">
        <v>0</v>
      </c>
      <c r="F21" s="180">
        <f t="shared" si="0"/>
        <v>38000000</v>
      </c>
      <c r="G21" s="181">
        <f>'[2]Kmd. Önkorm.kötelező '!$BB19</f>
        <v>49640000</v>
      </c>
      <c r="H21" s="180">
        <v>0</v>
      </c>
      <c r="I21" s="180">
        <v>0</v>
      </c>
      <c r="J21" s="180">
        <f t="shared" si="1"/>
        <v>49640000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</row>
    <row r="22" spans="1:60" s="87" customFormat="1" ht="99.95" customHeight="1" thickBot="1">
      <c r="A22" s="192" t="s">
        <v>133</v>
      </c>
      <c r="B22" s="191" t="s">
        <v>83</v>
      </c>
      <c r="C22" s="182">
        <f>'[2]Kmd. Önkorm.kötelező '!$C20</f>
        <v>0</v>
      </c>
      <c r="D22" s="182">
        <v>0</v>
      </c>
      <c r="E22" s="182">
        <v>0</v>
      </c>
      <c r="F22" s="182">
        <f t="shared" si="0"/>
        <v>0</v>
      </c>
      <c r="G22" s="183">
        <f>'[2]Kmd. Önkorm.kötelező '!$BB20</f>
        <v>0</v>
      </c>
      <c r="H22" s="182">
        <v>0</v>
      </c>
      <c r="I22" s="182">
        <v>0</v>
      </c>
      <c r="J22" s="182">
        <f t="shared" si="1"/>
        <v>0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</row>
    <row r="23" spans="1:60" s="86" customFormat="1" ht="99.95" customHeight="1">
      <c r="A23" s="186" t="s">
        <v>343</v>
      </c>
      <c r="B23" s="187" t="s">
        <v>342</v>
      </c>
      <c r="C23" s="180">
        <f>'[2]Kmd. Önkorm.kötelező '!$C21</f>
        <v>12000000</v>
      </c>
      <c r="D23" s="180">
        <v>0</v>
      </c>
      <c r="E23" s="180">
        <v>0</v>
      </c>
      <c r="F23" s="180">
        <f t="shared" si="0"/>
        <v>12000000</v>
      </c>
      <c r="G23" s="181">
        <f>'[2]Kmd. Önkorm.kötelező '!$BB21</f>
        <v>360000</v>
      </c>
      <c r="H23" s="180">
        <v>0</v>
      </c>
      <c r="I23" s="180">
        <v>0</v>
      </c>
      <c r="J23" s="180">
        <f t="shared" si="1"/>
        <v>360000</v>
      </c>
    </row>
    <row r="24" spans="1:60" ht="99.95" customHeight="1" thickBot="1">
      <c r="A24" s="186" t="s">
        <v>84</v>
      </c>
      <c r="B24" s="187" t="s">
        <v>85</v>
      </c>
      <c r="C24" s="180">
        <f>'[2]Kmd. Önkorm.kötelező '!$C22</f>
        <v>0</v>
      </c>
      <c r="D24" s="180">
        <v>0</v>
      </c>
      <c r="E24" s="180">
        <v>0</v>
      </c>
      <c r="F24" s="180">
        <f t="shared" si="0"/>
        <v>0</v>
      </c>
      <c r="G24" s="181">
        <f>'[2]Kmd. Önkorm.kötelező '!$BB22</f>
        <v>48392000</v>
      </c>
      <c r="H24" s="180">
        <v>0</v>
      </c>
      <c r="I24" s="180">
        <v>0</v>
      </c>
      <c r="J24" s="180">
        <f t="shared" si="1"/>
        <v>48392000</v>
      </c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</row>
    <row r="25" spans="1:60" s="87" customFormat="1" ht="99.95" customHeight="1" thickBot="1">
      <c r="A25" s="192" t="s">
        <v>134</v>
      </c>
      <c r="B25" s="191" t="s">
        <v>88</v>
      </c>
      <c r="C25" s="182">
        <f>'[2]Kmd. Önkorm.kötelező '!$C23</f>
        <v>12000000</v>
      </c>
      <c r="D25" s="182">
        <v>0</v>
      </c>
      <c r="E25" s="182">
        <v>0</v>
      </c>
      <c r="F25" s="182">
        <f t="shared" si="0"/>
        <v>12000000</v>
      </c>
      <c r="G25" s="183">
        <f>'[2]Kmd. Önkorm.kötelező '!$BB23</f>
        <v>48752000</v>
      </c>
      <c r="H25" s="182">
        <v>0</v>
      </c>
      <c r="I25" s="182">
        <v>0</v>
      </c>
      <c r="J25" s="182">
        <f t="shared" si="1"/>
        <v>48752000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</row>
    <row r="26" spans="1:60" s="91" customFormat="1" ht="99.95" customHeight="1" thickBot="1">
      <c r="A26" s="186" t="s">
        <v>135</v>
      </c>
      <c r="B26" s="187" t="s">
        <v>193</v>
      </c>
      <c r="C26" s="180">
        <f>'[2]Kmd. Önkorm.kötelező '!$C24</f>
        <v>1218382085</v>
      </c>
      <c r="D26" s="180">
        <v>0</v>
      </c>
      <c r="E26" s="180">
        <v>0</v>
      </c>
      <c r="F26" s="180">
        <f t="shared" si="0"/>
        <v>1218382085</v>
      </c>
      <c r="G26" s="181">
        <f>'[2]Kmd. Önkorm.kötelező '!$BB24</f>
        <v>1459670033</v>
      </c>
      <c r="H26" s="180">
        <v>0</v>
      </c>
      <c r="I26" s="180">
        <v>0</v>
      </c>
      <c r="J26" s="180">
        <f t="shared" si="1"/>
        <v>1459670033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</row>
    <row r="27" spans="1:60" s="87" customFormat="1" ht="99.95" customHeight="1" thickBot="1">
      <c r="A27" s="186" t="s">
        <v>375</v>
      </c>
      <c r="B27" s="187" t="s">
        <v>193</v>
      </c>
      <c r="C27" s="180">
        <f>'[2]Kmd. Önkorm.kötelező '!$C25</f>
        <v>207722251</v>
      </c>
      <c r="D27" s="180">
        <v>0</v>
      </c>
      <c r="E27" s="180">
        <v>0</v>
      </c>
      <c r="F27" s="180">
        <f t="shared" si="0"/>
        <v>207722251</v>
      </c>
      <c r="G27" s="181">
        <f>'[2]Kmd. Önkorm.kötelező '!$BB25</f>
        <v>301005027</v>
      </c>
      <c r="H27" s="180">
        <v>0</v>
      </c>
      <c r="I27" s="180">
        <v>0</v>
      </c>
      <c r="J27" s="180">
        <f t="shared" si="1"/>
        <v>301005027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</row>
    <row r="28" spans="1:60" s="87" customFormat="1" ht="99.95" customHeight="1" thickBot="1">
      <c r="A28" s="193" t="s">
        <v>324</v>
      </c>
      <c r="B28" s="187" t="s">
        <v>98</v>
      </c>
      <c r="C28" s="180">
        <f>'[2]Kmd. Önkorm.kötelező '!$C26</f>
        <v>118770556</v>
      </c>
      <c r="D28" s="180">
        <v>0</v>
      </c>
      <c r="E28" s="180">
        <v>0</v>
      </c>
      <c r="F28" s="180">
        <f t="shared" si="0"/>
        <v>118770556</v>
      </c>
      <c r="G28" s="181">
        <f>'[2]Kmd. Önkorm.kötelező '!$BB26</f>
        <v>506454974</v>
      </c>
      <c r="H28" s="180">
        <v>0</v>
      </c>
      <c r="I28" s="180">
        <v>0</v>
      </c>
      <c r="J28" s="180">
        <f t="shared" si="1"/>
        <v>506454974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</row>
    <row r="29" spans="1:60" s="92" customFormat="1" ht="99.95" customHeight="1" thickBot="1">
      <c r="A29" s="193" t="s">
        <v>543</v>
      </c>
      <c r="B29" s="187" t="s">
        <v>98</v>
      </c>
      <c r="C29" s="180">
        <f>'[2]Kmd. Önkorm.kötelező '!$C27</f>
        <v>115790745</v>
      </c>
      <c r="D29" s="180">
        <v>0</v>
      </c>
      <c r="E29" s="180">
        <v>0</v>
      </c>
      <c r="F29" s="180">
        <f t="shared" si="0"/>
        <v>115790745</v>
      </c>
      <c r="G29" s="181">
        <f>'[2]Kmd. Önkorm.kötelező '!$BB27</f>
        <v>113752545</v>
      </c>
      <c r="H29" s="180">
        <v>0</v>
      </c>
      <c r="I29" s="180">
        <v>0</v>
      </c>
      <c r="J29" s="180">
        <f t="shared" si="1"/>
        <v>113752545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</row>
    <row r="30" spans="1:60" s="92" customFormat="1" ht="99.95" customHeight="1" thickBot="1">
      <c r="A30" s="186" t="s">
        <v>349</v>
      </c>
      <c r="B30" s="187" t="s">
        <v>344</v>
      </c>
      <c r="C30" s="180">
        <f>'[2]Kmd. Önkorm.kötelező '!$C28</f>
        <v>0</v>
      </c>
      <c r="D30" s="180">
        <v>0</v>
      </c>
      <c r="E30" s="180">
        <v>0</v>
      </c>
      <c r="F30" s="180">
        <f t="shared" si="0"/>
        <v>0</v>
      </c>
      <c r="G30" s="181">
        <f>'[2]Kmd. Önkorm.kötelező '!$BB28</f>
        <v>0</v>
      </c>
      <c r="H30" s="180">
        <v>0</v>
      </c>
      <c r="I30" s="180">
        <v>0</v>
      </c>
      <c r="J30" s="180">
        <f t="shared" si="1"/>
        <v>0</v>
      </c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</row>
    <row r="31" spans="1:60" s="87" customFormat="1" ht="99.95" customHeight="1" thickBot="1">
      <c r="A31" s="192" t="s">
        <v>191</v>
      </c>
      <c r="B31" s="191" t="s">
        <v>192</v>
      </c>
      <c r="C31" s="182">
        <f>'[2]Kmd. Önkorm.kötelező '!$C29</f>
        <v>1660665637</v>
      </c>
      <c r="D31" s="182">
        <v>0</v>
      </c>
      <c r="E31" s="182">
        <v>0</v>
      </c>
      <c r="F31" s="182">
        <f t="shared" si="0"/>
        <v>1660665637</v>
      </c>
      <c r="G31" s="183">
        <f>'[2]Kmd. Önkorm.kötelező '!$BB29</f>
        <v>2380882579</v>
      </c>
      <c r="H31" s="182">
        <v>0</v>
      </c>
      <c r="I31" s="182">
        <v>0</v>
      </c>
      <c r="J31" s="182">
        <f t="shared" si="1"/>
        <v>2380882579</v>
      </c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</row>
    <row r="32" spans="1:60" s="87" customFormat="1" ht="99.95" customHeight="1" thickBot="1">
      <c r="A32" s="186" t="s">
        <v>86</v>
      </c>
      <c r="B32" s="187" t="s">
        <v>87</v>
      </c>
      <c r="C32" s="180">
        <f>'[2]Kmd. Önkorm.kötelező '!$C30</f>
        <v>1743105740</v>
      </c>
      <c r="D32" s="180">
        <v>0</v>
      </c>
      <c r="E32" s="180">
        <v>0</v>
      </c>
      <c r="F32" s="180">
        <f t="shared" si="0"/>
        <v>1743105740</v>
      </c>
      <c r="G32" s="181">
        <f>'[2]Kmd. Önkorm.kötelező '!$BB30</f>
        <v>2215589296</v>
      </c>
      <c r="H32" s="180">
        <v>0</v>
      </c>
      <c r="I32" s="180">
        <v>0</v>
      </c>
      <c r="J32" s="180">
        <f t="shared" si="1"/>
        <v>2215589296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</row>
    <row r="33" spans="1:10" s="86" customFormat="1" ht="99.95" customHeight="1">
      <c r="A33" s="192" t="s">
        <v>194</v>
      </c>
      <c r="B33" s="191" t="s">
        <v>195</v>
      </c>
      <c r="C33" s="182">
        <f>'[2]Kmd. Önkorm.kötelező '!$C31</f>
        <v>3403771377</v>
      </c>
      <c r="D33" s="182">
        <v>0</v>
      </c>
      <c r="E33" s="182">
        <v>0</v>
      </c>
      <c r="F33" s="182">
        <f t="shared" si="0"/>
        <v>3403771377</v>
      </c>
      <c r="G33" s="183">
        <f>'[2]Kmd. Önkorm.kötelező '!$BB31</f>
        <v>4596471875</v>
      </c>
      <c r="H33" s="182">
        <v>0</v>
      </c>
      <c r="I33" s="182">
        <v>0</v>
      </c>
      <c r="J33" s="182">
        <f t="shared" si="1"/>
        <v>4596471875</v>
      </c>
    </row>
    <row r="34" spans="1:10" s="86" customFormat="1" ht="57.75" customHeight="1">
      <c r="A34" s="297" t="s">
        <v>0</v>
      </c>
      <c r="B34" s="294" t="s">
        <v>551</v>
      </c>
      <c r="C34" s="304" t="s">
        <v>2</v>
      </c>
      <c r="D34" s="305"/>
      <c r="E34" s="305"/>
      <c r="F34" s="305"/>
      <c r="G34" s="305"/>
      <c r="H34" s="305"/>
      <c r="I34" s="305"/>
      <c r="J34" s="305"/>
    </row>
    <row r="35" spans="1:10" s="86" customFormat="1" ht="57.75" customHeight="1">
      <c r="A35" s="298"/>
      <c r="B35" s="295"/>
      <c r="C35" s="305"/>
      <c r="D35" s="305"/>
      <c r="E35" s="305"/>
      <c r="F35" s="305"/>
      <c r="G35" s="305"/>
      <c r="H35" s="305"/>
      <c r="I35" s="305"/>
      <c r="J35" s="305"/>
    </row>
    <row r="36" spans="1:10" s="86" customFormat="1" ht="137.25">
      <c r="A36" s="299"/>
      <c r="B36" s="296"/>
      <c r="C36" s="184" t="s">
        <v>547</v>
      </c>
      <c r="D36" s="184" t="s">
        <v>548</v>
      </c>
      <c r="E36" s="184" t="s">
        <v>546</v>
      </c>
      <c r="F36" s="185" t="s">
        <v>348</v>
      </c>
      <c r="G36" s="184" t="s">
        <v>545</v>
      </c>
      <c r="H36" s="184" t="s">
        <v>544</v>
      </c>
      <c r="I36" s="184" t="s">
        <v>549</v>
      </c>
      <c r="J36" s="185" t="s">
        <v>550</v>
      </c>
    </row>
    <row r="37" spans="1:10" s="86" customFormat="1" ht="99.95" customHeight="1">
      <c r="A37" s="186" t="s">
        <v>50</v>
      </c>
      <c r="B37" s="187" t="s">
        <v>51</v>
      </c>
      <c r="C37" s="180">
        <f>'[2]Kmd. Hivatal kötelező'!$C2</f>
        <v>0</v>
      </c>
      <c r="D37" s="180">
        <v>0</v>
      </c>
      <c r="E37" s="180">
        <v>0</v>
      </c>
      <c r="F37" s="180">
        <f>SUM(C37:E37)</f>
        <v>0</v>
      </c>
      <c r="G37" s="181">
        <f>'[2]Kmd. Hivatal kötelező'!$BA2</f>
        <v>0</v>
      </c>
      <c r="H37" s="180">
        <v>0</v>
      </c>
      <c r="I37" s="180">
        <v>0</v>
      </c>
      <c r="J37" s="180">
        <f>SUM(G37:I37)</f>
        <v>0</v>
      </c>
    </row>
    <row r="38" spans="1:10" s="86" customFormat="1" ht="99.95" customHeight="1">
      <c r="A38" s="186" t="s">
        <v>52</v>
      </c>
      <c r="B38" s="187" t="s">
        <v>53</v>
      </c>
      <c r="C38" s="180">
        <f>'[2]Kmd. Hivatal kötelező'!$C3</f>
        <v>0</v>
      </c>
      <c r="D38" s="180">
        <v>0</v>
      </c>
      <c r="E38" s="180">
        <v>0</v>
      </c>
      <c r="F38" s="180">
        <f t="shared" ref="F38:F66" si="2">SUM(C38:E38)</f>
        <v>0</v>
      </c>
      <c r="G38" s="181">
        <f>'[2]Kmd. Hivatal kötelező'!$BA3</f>
        <v>0</v>
      </c>
      <c r="H38" s="180">
        <v>0</v>
      </c>
      <c r="I38" s="180">
        <v>0</v>
      </c>
      <c r="J38" s="180">
        <f t="shared" ref="J38:J66" si="3">SUM(G38:I38)</f>
        <v>0</v>
      </c>
    </row>
    <row r="39" spans="1:10" s="86" customFormat="1" ht="99.95" customHeight="1">
      <c r="A39" s="186" t="s">
        <v>54</v>
      </c>
      <c r="B39" s="187" t="s">
        <v>55</v>
      </c>
      <c r="C39" s="180">
        <f>'[2]Kmd. Hivatal kötelező'!$C4</f>
        <v>0</v>
      </c>
      <c r="D39" s="180">
        <v>0</v>
      </c>
      <c r="E39" s="180">
        <v>0</v>
      </c>
      <c r="F39" s="180">
        <f t="shared" si="2"/>
        <v>0</v>
      </c>
      <c r="G39" s="181">
        <f>'[2]Kmd. Hivatal kötelező'!$BA4</f>
        <v>0</v>
      </c>
      <c r="H39" s="180">
        <v>0</v>
      </c>
      <c r="I39" s="180">
        <v>0</v>
      </c>
      <c r="J39" s="180">
        <f t="shared" si="3"/>
        <v>0</v>
      </c>
    </row>
    <row r="40" spans="1:10" s="86" customFormat="1" ht="99.95" customHeight="1">
      <c r="A40" s="186" t="s">
        <v>56</v>
      </c>
      <c r="B40" s="187" t="s">
        <v>57</v>
      </c>
      <c r="C40" s="180">
        <f>'[2]Kmd. Hivatal kötelező'!$C5</f>
        <v>0</v>
      </c>
      <c r="D40" s="180">
        <v>0</v>
      </c>
      <c r="E40" s="180">
        <v>0</v>
      </c>
      <c r="F40" s="180">
        <f t="shared" si="2"/>
        <v>0</v>
      </c>
      <c r="G40" s="181">
        <f>'[2]Kmd. Hivatal kötelező'!$BA5</f>
        <v>0</v>
      </c>
      <c r="H40" s="180">
        <v>0</v>
      </c>
      <c r="I40" s="180">
        <v>0</v>
      </c>
      <c r="J40" s="180">
        <f t="shared" si="3"/>
        <v>0</v>
      </c>
    </row>
    <row r="41" spans="1:10" s="86" customFormat="1" ht="99.95" customHeight="1">
      <c r="A41" s="186" t="s">
        <v>58</v>
      </c>
      <c r="B41" s="187" t="s">
        <v>59</v>
      </c>
      <c r="C41" s="180">
        <f>'[2]Kmd. Hivatal kötelező'!$C6</f>
        <v>0</v>
      </c>
      <c r="D41" s="180">
        <v>0</v>
      </c>
      <c r="E41" s="180">
        <v>0</v>
      </c>
      <c r="F41" s="180">
        <f t="shared" si="2"/>
        <v>0</v>
      </c>
      <c r="G41" s="181">
        <f>'[2]Kmd. Hivatal kötelező'!$BA6</f>
        <v>0</v>
      </c>
      <c r="H41" s="180">
        <v>0</v>
      </c>
      <c r="I41" s="180">
        <v>0</v>
      </c>
      <c r="J41" s="180">
        <f t="shared" si="3"/>
        <v>0</v>
      </c>
    </row>
    <row r="42" spans="1:10" s="86" customFormat="1" ht="99.95" customHeight="1">
      <c r="A42" s="188" t="s">
        <v>125</v>
      </c>
      <c r="B42" s="189" t="s">
        <v>61</v>
      </c>
      <c r="C42" s="180">
        <f>'[2]Kmd. Hivatal kötelező'!$C7</f>
        <v>0</v>
      </c>
      <c r="D42" s="180">
        <v>0</v>
      </c>
      <c r="E42" s="180">
        <v>0</v>
      </c>
      <c r="F42" s="180">
        <f t="shared" si="2"/>
        <v>0</v>
      </c>
      <c r="G42" s="181">
        <f>'[2]Kmd. Hivatal kötelező'!$BA7</f>
        <v>0</v>
      </c>
      <c r="H42" s="180">
        <v>0</v>
      </c>
      <c r="I42" s="180">
        <v>0</v>
      </c>
      <c r="J42" s="180">
        <f t="shared" si="3"/>
        <v>0</v>
      </c>
    </row>
    <row r="43" spans="1:10" s="86" customFormat="1" ht="99.95" customHeight="1">
      <c r="A43" s="188" t="s">
        <v>62</v>
      </c>
      <c r="B43" s="187" t="s">
        <v>63</v>
      </c>
      <c r="C43" s="180">
        <f>'[2]Kmd. Hivatal kötelező'!$C8</f>
        <v>0</v>
      </c>
      <c r="D43" s="180">
        <v>0</v>
      </c>
      <c r="E43" s="180">
        <v>0</v>
      </c>
      <c r="F43" s="180">
        <f t="shared" si="2"/>
        <v>0</v>
      </c>
      <c r="G43" s="181">
        <f>'[2]Kmd. Hivatal kötelező'!$BA8</f>
        <v>5658497</v>
      </c>
      <c r="H43" s="180">
        <v>0</v>
      </c>
      <c r="I43" s="180">
        <v>0</v>
      </c>
      <c r="J43" s="180">
        <f t="shared" si="3"/>
        <v>5658497</v>
      </c>
    </row>
    <row r="44" spans="1:10" s="86" customFormat="1" ht="99.95" customHeight="1">
      <c r="A44" s="190" t="s">
        <v>64</v>
      </c>
      <c r="B44" s="191" t="s">
        <v>65</v>
      </c>
      <c r="C44" s="182">
        <f>'[2]Kmd. Hivatal kötelező'!$C9</f>
        <v>0</v>
      </c>
      <c r="D44" s="182">
        <v>0</v>
      </c>
      <c r="E44" s="182">
        <v>0</v>
      </c>
      <c r="F44" s="182">
        <f t="shared" si="2"/>
        <v>0</v>
      </c>
      <c r="G44" s="183">
        <f>'[2]Kmd. Hivatal kötelező'!$BA9</f>
        <v>5658497</v>
      </c>
      <c r="H44" s="182">
        <v>0</v>
      </c>
      <c r="I44" s="182">
        <v>0</v>
      </c>
      <c r="J44" s="182">
        <f t="shared" si="3"/>
        <v>5658497</v>
      </c>
    </row>
    <row r="45" spans="1:10" s="86" customFormat="1" ht="99.95" customHeight="1">
      <c r="A45" s="190" t="s">
        <v>66</v>
      </c>
      <c r="B45" s="191" t="s">
        <v>67</v>
      </c>
      <c r="C45" s="182">
        <f>'[2]Kmd. Hivatal kötelező'!$C10</f>
        <v>0</v>
      </c>
      <c r="D45" s="182">
        <v>0</v>
      </c>
      <c r="E45" s="182">
        <v>0</v>
      </c>
      <c r="F45" s="182">
        <f t="shared" si="2"/>
        <v>0</v>
      </c>
      <c r="G45" s="183">
        <f>'[2]Kmd. Hivatal kötelező'!$BA10</f>
        <v>0</v>
      </c>
      <c r="H45" s="182">
        <v>0</v>
      </c>
      <c r="I45" s="182">
        <v>0</v>
      </c>
      <c r="J45" s="182">
        <f t="shared" si="3"/>
        <v>0</v>
      </c>
    </row>
    <row r="46" spans="1:10" s="86" customFormat="1" ht="99.95" customHeight="1">
      <c r="A46" s="188" t="s">
        <v>472</v>
      </c>
      <c r="B46" s="187" t="s">
        <v>69</v>
      </c>
      <c r="C46" s="180">
        <f>'[2]Kmd. Hivatal kötelező'!$C11</f>
        <v>0</v>
      </c>
      <c r="D46" s="180">
        <v>0</v>
      </c>
      <c r="E46" s="180">
        <v>0</v>
      </c>
      <c r="F46" s="180">
        <f t="shared" si="2"/>
        <v>0</v>
      </c>
      <c r="G46" s="181">
        <f>'[2]Kmd. Hivatal kötelező'!$BA11</f>
        <v>0</v>
      </c>
      <c r="H46" s="180">
        <v>0</v>
      </c>
      <c r="I46" s="180">
        <v>0</v>
      </c>
      <c r="J46" s="180">
        <f t="shared" si="3"/>
        <v>0</v>
      </c>
    </row>
    <row r="47" spans="1:10" s="86" customFormat="1" ht="99.95" customHeight="1">
      <c r="A47" s="188" t="s">
        <v>70</v>
      </c>
      <c r="B47" s="187" t="s">
        <v>71</v>
      </c>
      <c r="C47" s="180">
        <f>'[2]Kmd. Hivatal kötelező'!$C12</f>
        <v>0</v>
      </c>
      <c r="D47" s="180">
        <v>0</v>
      </c>
      <c r="E47" s="180">
        <v>0</v>
      </c>
      <c r="F47" s="180">
        <f t="shared" si="2"/>
        <v>0</v>
      </c>
      <c r="G47" s="181">
        <f>'[2]Kmd. Hivatal kötelező'!$BA12</f>
        <v>0</v>
      </c>
      <c r="H47" s="180">
        <v>0</v>
      </c>
      <c r="I47" s="180">
        <v>0</v>
      </c>
      <c r="J47" s="180">
        <f t="shared" si="3"/>
        <v>0</v>
      </c>
    </row>
    <row r="48" spans="1:10" s="86" customFormat="1" ht="99.95" customHeight="1">
      <c r="A48" s="188" t="s">
        <v>473</v>
      </c>
      <c r="B48" s="187" t="s">
        <v>174</v>
      </c>
      <c r="C48" s="180">
        <f>'[2]Kmd. Hivatal kötelező'!$C13</f>
        <v>0</v>
      </c>
      <c r="D48" s="180">
        <v>0</v>
      </c>
      <c r="E48" s="180">
        <v>0</v>
      </c>
      <c r="F48" s="180">
        <f t="shared" si="2"/>
        <v>0</v>
      </c>
      <c r="G48" s="181">
        <f>'[2]Kmd. Hivatal kötelező'!$BA13</f>
        <v>0</v>
      </c>
      <c r="H48" s="180">
        <v>0</v>
      </c>
      <c r="I48" s="180">
        <v>0</v>
      </c>
      <c r="J48" s="180">
        <f t="shared" si="3"/>
        <v>0</v>
      </c>
    </row>
    <row r="49" spans="1:10" s="86" customFormat="1" ht="99.95" customHeight="1">
      <c r="A49" s="188" t="s">
        <v>72</v>
      </c>
      <c r="B49" s="187" t="s">
        <v>73</v>
      </c>
      <c r="C49" s="180">
        <f>'[2]Kmd. Hivatal kötelező'!$C14</f>
        <v>0</v>
      </c>
      <c r="D49" s="180">
        <v>0</v>
      </c>
      <c r="E49" s="180">
        <v>0</v>
      </c>
      <c r="F49" s="180">
        <f t="shared" si="2"/>
        <v>0</v>
      </c>
      <c r="G49" s="181">
        <f>'[2]Kmd. Hivatal kötelező'!$BA14</f>
        <v>0</v>
      </c>
      <c r="H49" s="180">
        <v>0</v>
      </c>
      <c r="I49" s="180">
        <v>0</v>
      </c>
      <c r="J49" s="180">
        <f t="shared" si="3"/>
        <v>0</v>
      </c>
    </row>
    <row r="50" spans="1:10" s="86" customFormat="1" ht="99.95" customHeight="1">
      <c r="A50" s="190" t="s">
        <v>132</v>
      </c>
      <c r="B50" s="191" t="s">
        <v>75</v>
      </c>
      <c r="C50" s="182">
        <f>'[2]Kmd. Hivatal kötelező'!$C15</f>
        <v>0</v>
      </c>
      <c r="D50" s="182">
        <v>0</v>
      </c>
      <c r="E50" s="182">
        <v>0</v>
      </c>
      <c r="F50" s="182">
        <f t="shared" si="2"/>
        <v>0</v>
      </c>
      <c r="G50" s="183">
        <f>'[2]Kmd. Hivatal kötelező'!$BA15</f>
        <v>0</v>
      </c>
      <c r="H50" s="182">
        <v>0</v>
      </c>
      <c r="I50" s="182">
        <v>0</v>
      </c>
      <c r="J50" s="182">
        <f t="shared" si="3"/>
        <v>0</v>
      </c>
    </row>
    <row r="51" spans="1:10" s="86" customFormat="1" ht="99.95" customHeight="1">
      <c r="A51" s="190" t="s">
        <v>131</v>
      </c>
      <c r="B51" s="191" t="s">
        <v>77</v>
      </c>
      <c r="C51" s="182">
        <f>'[2]Kmd. Hivatal kötelező'!$C16</f>
        <v>6500000</v>
      </c>
      <c r="D51" s="182">
        <v>0</v>
      </c>
      <c r="E51" s="182">
        <v>0</v>
      </c>
      <c r="F51" s="182">
        <f t="shared" si="2"/>
        <v>6500000</v>
      </c>
      <c r="G51" s="183">
        <f>'[2]Kmd. Hivatal kötelező'!$BA16</f>
        <v>6500000</v>
      </c>
      <c r="H51" s="182">
        <v>0</v>
      </c>
      <c r="I51" s="182">
        <v>0</v>
      </c>
      <c r="J51" s="182">
        <f t="shared" si="3"/>
        <v>6500000</v>
      </c>
    </row>
    <row r="52" spans="1:10" s="86" customFormat="1" ht="99.95" customHeight="1">
      <c r="A52" s="186" t="s">
        <v>78</v>
      </c>
      <c r="B52" s="187" t="s">
        <v>79</v>
      </c>
      <c r="C52" s="180">
        <f>'[2]Kmd. Hivatal kötelező'!$C17</f>
        <v>0</v>
      </c>
      <c r="D52" s="180">
        <v>0</v>
      </c>
      <c r="E52" s="180">
        <v>0</v>
      </c>
      <c r="F52" s="180">
        <f t="shared" si="2"/>
        <v>0</v>
      </c>
      <c r="G52" s="181">
        <f>'[2]Kmd. Hivatal kötelező'!$BA17</f>
        <v>0</v>
      </c>
      <c r="H52" s="180">
        <v>0</v>
      </c>
      <c r="I52" s="180">
        <v>0</v>
      </c>
      <c r="J52" s="180">
        <f t="shared" si="3"/>
        <v>0</v>
      </c>
    </row>
    <row r="53" spans="1:10" s="86" customFormat="1" ht="99.95" customHeight="1">
      <c r="A53" s="186" t="s">
        <v>129</v>
      </c>
      <c r="B53" s="187" t="s">
        <v>81</v>
      </c>
      <c r="C53" s="180">
        <f>'[2]Kmd. Hivatal kötelező'!$C18</f>
        <v>0</v>
      </c>
      <c r="D53" s="180">
        <v>0</v>
      </c>
      <c r="E53" s="180">
        <v>0</v>
      </c>
      <c r="F53" s="180">
        <f t="shared" si="2"/>
        <v>0</v>
      </c>
      <c r="G53" s="181">
        <f>'[2]Kmd. Hivatal kötelező'!$BA18</f>
        <v>0</v>
      </c>
      <c r="H53" s="180">
        <v>0</v>
      </c>
      <c r="I53" s="180">
        <v>0</v>
      </c>
      <c r="J53" s="180">
        <f t="shared" si="3"/>
        <v>0</v>
      </c>
    </row>
    <row r="54" spans="1:10" s="86" customFormat="1" ht="99.95" customHeight="1">
      <c r="A54" s="192" t="s">
        <v>130</v>
      </c>
      <c r="B54" s="191" t="s">
        <v>81</v>
      </c>
      <c r="C54" s="182">
        <f>'[2]Kmd. Hivatal kötelező'!$C19</f>
        <v>0</v>
      </c>
      <c r="D54" s="182">
        <v>0</v>
      </c>
      <c r="E54" s="182">
        <v>0</v>
      </c>
      <c r="F54" s="182">
        <f t="shared" si="2"/>
        <v>0</v>
      </c>
      <c r="G54" s="183">
        <f>'[2]Kmd. Hivatal kötelező'!$BA19</f>
        <v>0</v>
      </c>
      <c r="H54" s="182">
        <v>0</v>
      </c>
      <c r="I54" s="182">
        <v>0</v>
      </c>
      <c r="J54" s="182">
        <f t="shared" si="3"/>
        <v>0</v>
      </c>
    </row>
    <row r="55" spans="1:10" s="86" customFormat="1" ht="99.95" customHeight="1">
      <c r="A55" s="192" t="s">
        <v>133</v>
      </c>
      <c r="B55" s="191" t="s">
        <v>83</v>
      </c>
      <c r="C55" s="182">
        <f>'[2]Kmd. Hivatal kötelező'!$C20</f>
        <v>0</v>
      </c>
      <c r="D55" s="182">
        <v>0</v>
      </c>
      <c r="E55" s="182">
        <v>0</v>
      </c>
      <c r="F55" s="182">
        <f t="shared" si="2"/>
        <v>0</v>
      </c>
      <c r="G55" s="183">
        <f>'[2]Kmd. Hivatal kötelező'!$BA20</f>
        <v>0</v>
      </c>
      <c r="H55" s="182">
        <v>0</v>
      </c>
      <c r="I55" s="182">
        <v>0</v>
      </c>
      <c r="J55" s="182">
        <f t="shared" si="3"/>
        <v>0</v>
      </c>
    </row>
    <row r="56" spans="1:10" s="86" customFormat="1" ht="99.95" customHeight="1">
      <c r="A56" s="186" t="s">
        <v>343</v>
      </c>
      <c r="B56" s="187" t="s">
        <v>342</v>
      </c>
      <c r="C56" s="180">
        <f>'[2]Kmd. Hivatal kötelező'!$C21</f>
        <v>0</v>
      </c>
      <c r="D56" s="180">
        <v>0</v>
      </c>
      <c r="E56" s="180">
        <v>0</v>
      </c>
      <c r="F56" s="180">
        <f t="shared" si="2"/>
        <v>0</v>
      </c>
      <c r="G56" s="181">
        <f>'[2]Kmd. Hivatal kötelező'!$BA21</f>
        <v>0</v>
      </c>
      <c r="H56" s="180">
        <v>0</v>
      </c>
      <c r="I56" s="180">
        <v>0</v>
      </c>
      <c r="J56" s="180">
        <f t="shared" si="3"/>
        <v>0</v>
      </c>
    </row>
    <row r="57" spans="1:10" s="86" customFormat="1" ht="99.95" customHeight="1">
      <c r="A57" s="186" t="s">
        <v>84</v>
      </c>
      <c r="B57" s="187" t="s">
        <v>85</v>
      </c>
      <c r="C57" s="180">
        <f>'[2]Kmd. Hivatal kötelező'!$C22</f>
        <v>0</v>
      </c>
      <c r="D57" s="180">
        <v>0</v>
      </c>
      <c r="E57" s="180">
        <v>0</v>
      </c>
      <c r="F57" s="180">
        <f t="shared" si="2"/>
        <v>0</v>
      </c>
      <c r="G57" s="181">
        <f>'[2]Kmd. Hivatal kötelező'!$BA22</f>
        <v>0</v>
      </c>
      <c r="H57" s="180">
        <v>0</v>
      </c>
      <c r="I57" s="180">
        <v>0</v>
      </c>
      <c r="J57" s="180">
        <f t="shared" si="3"/>
        <v>0</v>
      </c>
    </row>
    <row r="58" spans="1:10" s="86" customFormat="1" ht="99.95" customHeight="1">
      <c r="A58" s="192" t="s">
        <v>134</v>
      </c>
      <c r="B58" s="191" t="s">
        <v>88</v>
      </c>
      <c r="C58" s="182">
        <f>'[2]Kmd. Hivatal kötelező'!$C23</f>
        <v>0</v>
      </c>
      <c r="D58" s="182">
        <v>0</v>
      </c>
      <c r="E58" s="182">
        <v>0</v>
      </c>
      <c r="F58" s="182">
        <f t="shared" si="2"/>
        <v>0</v>
      </c>
      <c r="G58" s="183">
        <f>'[2]Kmd. Hivatal kötelező'!$BA23</f>
        <v>0</v>
      </c>
      <c r="H58" s="182">
        <v>0</v>
      </c>
      <c r="I58" s="182">
        <v>0</v>
      </c>
      <c r="J58" s="182">
        <f t="shared" si="3"/>
        <v>0</v>
      </c>
    </row>
    <row r="59" spans="1:10" s="86" customFormat="1" ht="99.95" customHeight="1">
      <c r="A59" s="186" t="s">
        <v>135</v>
      </c>
      <c r="B59" s="187" t="s">
        <v>193</v>
      </c>
      <c r="C59" s="180">
        <f>'[2]Kmd. Hivatal kötelező'!$C24</f>
        <v>0</v>
      </c>
      <c r="D59" s="180">
        <v>0</v>
      </c>
      <c r="E59" s="180">
        <v>0</v>
      </c>
      <c r="F59" s="180">
        <f t="shared" si="2"/>
        <v>0</v>
      </c>
      <c r="G59" s="181">
        <f>'[2]Kmd. Hivatal kötelező'!$BA24</f>
        <v>1791659</v>
      </c>
      <c r="H59" s="180">
        <v>0</v>
      </c>
      <c r="I59" s="180">
        <v>0</v>
      </c>
      <c r="J59" s="180">
        <f t="shared" si="3"/>
        <v>1791659</v>
      </c>
    </row>
    <row r="60" spans="1:10" s="86" customFormat="1" ht="99.95" customHeight="1">
      <c r="A60" s="186" t="s">
        <v>375</v>
      </c>
      <c r="B60" s="187" t="s">
        <v>193</v>
      </c>
      <c r="C60" s="180">
        <f>'[2]Kmd. Hivatal kötelező'!$C25</f>
        <v>0</v>
      </c>
      <c r="D60" s="180">
        <v>0</v>
      </c>
      <c r="E60" s="180">
        <v>0</v>
      </c>
      <c r="F60" s="180">
        <f t="shared" si="2"/>
        <v>0</v>
      </c>
      <c r="G60" s="181">
        <f>'[2]Kmd. Hivatal kötelező'!$BA25</f>
        <v>0</v>
      </c>
      <c r="H60" s="180">
        <v>0</v>
      </c>
      <c r="I60" s="180">
        <v>0</v>
      </c>
      <c r="J60" s="180">
        <f t="shared" si="3"/>
        <v>0</v>
      </c>
    </row>
    <row r="61" spans="1:10" s="86" customFormat="1" ht="99.95" customHeight="1">
      <c r="A61" s="193" t="s">
        <v>324</v>
      </c>
      <c r="B61" s="187" t="s">
        <v>98</v>
      </c>
      <c r="C61" s="180">
        <f>'[2]Kmd. Hivatal kötelező'!$C26</f>
        <v>0</v>
      </c>
      <c r="D61" s="180">
        <v>0</v>
      </c>
      <c r="E61" s="180">
        <v>0</v>
      </c>
      <c r="F61" s="180">
        <f t="shared" si="2"/>
        <v>0</v>
      </c>
      <c r="G61" s="181">
        <f>'[2]Kmd. Hivatal kötelező'!$BA26</f>
        <v>0</v>
      </c>
      <c r="H61" s="180">
        <v>0</v>
      </c>
      <c r="I61" s="180">
        <v>0</v>
      </c>
      <c r="J61" s="180">
        <f t="shared" si="3"/>
        <v>0</v>
      </c>
    </row>
    <row r="62" spans="1:10" s="86" customFormat="1" ht="99.95" customHeight="1">
      <c r="A62" s="193" t="s">
        <v>543</v>
      </c>
      <c r="B62" s="187" t="s">
        <v>98</v>
      </c>
      <c r="C62" s="180">
        <f>'[2]Kmd. Hivatal kötelező'!$C27</f>
        <v>0</v>
      </c>
      <c r="D62" s="180">
        <v>0</v>
      </c>
      <c r="E62" s="180">
        <v>0</v>
      </c>
      <c r="F62" s="180">
        <f t="shared" si="2"/>
        <v>0</v>
      </c>
      <c r="G62" s="181">
        <f>'[2]Kmd. Hivatal kötelező'!$BA27</f>
        <v>0</v>
      </c>
      <c r="H62" s="180">
        <v>0</v>
      </c>
      <c r="I62" s="180">
        <v>0</v>
      </c>
      <c r="J62" s="180">
        <f t="shared" si="3"/>
        <v>0</v>
      </c>
    </row>
    <row r="63" spans="1:10" s="86" customFormat="1" ht="99.95" customHeight="1">
      <c r="A63" s="186" t="s">
        <v>349</v>
      </c>
      <c r="B63" s="187" t="s">
        <v>344</v>
      </c>
      <c r="C63" s="180">
        <f>'[2]Kmd. Hivatal kötelező'!$C28</f>
        <v>223060297</v>
      </c>
      <c r="D63" s="180">
        <v>0</v>
      </c>
      <c r="E63" s="180">
        <v>0</v>
      </c>
      <c r="F63" s="180">
        <f t="shared" si="2"/>
        <v>223060297</v>
      </c>
      <c r="G63" s="181">
        <f>'[2]Kmd. Hivatal kötelező'!$BA28</f>
        <v>224923039</v>
      </c>
      <c r="H63" s="180">
        <v>0</v>
      </c>
      <c r="I63" s="180">
        <v>0</v>
      </c>
      <c r="J63" s="180">
        <f t="shared" si="3"/>
        <v>224923039</v>
      </c>
    </row>
    <row r="64" spans="1:10" s="86" customFormat="1" ht="99.95" customHeight="1">
      <c r="A64" s="192" t="s">
        <v>191</v>
      </c>
      <c r="B64" s="191" t="s">
        <v>192</v>
      </c>
      <c r="C64" s="182">
        <f>'[2]Kmd. Hivatal kötelező'!$C29</f>
        <v>223060297</v>
      </c>
      <c r="D64" s="182">
        <v>0</v>
      </c>
      <c r="E64" s="182">
        <v>0</v>
      </c>
      <c r="F64" s="182">
        <f t="shared" si="2"/>
        <v>223060297</v>
      </c>
      <c r="G64" s="183">
        <f>'[2]Kmd. Hivatal kötelező'!$BA29</f>
        <v>226714698</v>
      </c>
      <c r="H64" s="182">
        <v>0</v>
      </c>
      <c r="I64" s="182">
        <v>0</v>
      </c>
      <c r="J64" s="182">
        <f t="shared" si="3"/>
        <v>226714698</v>
      </c>
    </row>
    <row r="65" spans="1:10" s="86" customFormat="1" ht="99.95" customHeight="1">
      <c r="A65" s="186" t="s">
        <v>86</v>
      </c>
      <c r="B65" s="187" t="s">
        <v>87</v>
      </c>
      <c r="C65" s="180">
        <f>'[2]Kmd. Hivatal kötelező'!$C30</f>
        <v>6500000</v>
      </c>
      <c r="D65" s="180">
        <v>0</v>
      </c>
      <c r="E65" s="180">
        <v>0</v>
      </c>
      <c r="F65" s="180">
        <f t="shared" si="2"/>
        <v>6500000</v>
      </c>
      <c r="G65" s="181">
        <f>'[2]Kmd. Hivatal kötelező'!$BA30</f>
        <v>12158497</v>
      </c>
      <c r="H65" s="180">
        <v>0</v>
      </c>
      <c r="I65" s="180">
        <v>0</v>
      </c>
      <c r="J65" s="180">
        <f t="shared" si="3"/>
        <v>12158497</v>
      </c>
    </row>
    <row r="66" spans="1:10" s="86" customFormat="1" ht="99.95" customHeight="1">
      <c r="A66" s="192" t="s">
        <v>194</v>
      </c>
      <c r="B66" s="191" t="s">
        <v>195</v>
      </c>
      <c r="C66" s="182">
        <f>'[2]Kmd. Hivatal kötelező'!$C31</f>
        <v>229560297</v>
      </c>
      <c r="D66" s="182">
        <v>0</v>
      </c>
      <c r="E66" s="182">
        <v>0</v>
      </c>
      <c r="F66" s="182">
        <f t="shared" si="2"/>
        <v>229560297</v>
      </c>
      <c r="G66" s="183">
        <f>'[2]Kmd. Hivatal kötelező'!$BA31</f>
        <v>238873195</v>
      </c>
      <c r="H66" s="182">
        <v>0</v>
      </c>
      <c r="I66" s="182">
        <v>0</v>
      </c>
      <c r="J66" s="182">
        <f t="shared" si="3"/>
        <v>238873195</v>
      </c>
    </row>
    <row r="67" spans="1:10" s="86" customFormat="1" ht="57.75" customHeight="1">
      <c r="A67" s="297" t="s">
        <v>0</v>
      </c>
      <c r="B67" s="294" t="s">
        <v>551</v>
      </c>
      <c r="C67" s="304" t="s">
        <v>3</v>
      </c>
      <c r="D67" s="305"/>
      <c r="E67" s="305"/>
      <c r="F67" s="305"/>
      <c r="G67" s="305"/>
      <c r="H67" s="305"/>
      <c r="I67" s="305"/>
      <c r="J67" s="305"/>
    </row>
    <row r="68" spans="1:10" s="86" customFormat="1" ht="57.75" customHeight="1">
      <c r="A68" s="298"/>
      <c r="B68" s="295"/>
      <c r="C68" s="305"/>
      <c r="D68" s="305"/>
      <c r="E68" s="305"/>
      <c r="F68" s="305"/>
      <c r="G68" s="305"/>
      <c r="H68" s="305"/>
      <c r="I68" s="305"/>
      <c r="J68" s="305"/>
    </row>
    <row r="69" spans="1:10" s="86" customFormat="1" ht="137.25">
      <c r="A69" s="299"/>
      <c r="B69" s="296"/>
      <c r="C69" s="184" t="s">
        <v>547</v>
      </c>
      <c r="D69" s="184" t="s">
        <v>548</v>
      </c>
      <c r="E69" s="184" t="s">
        <v>546</v>
      </c>
      <c r="F69" s="185" t="s">
        <v>348</v>
      </c>
      <c r="G69" s="184" t="s">
        <v>545</v>
      </c>
      <c r="H69" s="184" t="s">
        <v>544</v>
      </c>
      <c r="I69" s="184" t="s">
        <v>549</v>
      </c>
      <c r="J69" s="185" t="s">
        <v>550</v>
      </c>
    </row>
    <row r="70" spans="1:10" s="86" customFormat="1" ht="99.95" customHeight="1">
      <c r="A70" s="186" t="s">
        <v>50</v>
      </c>
      <c r="B70" s="187" t="s">
        <v>51</v>
      </c>
      <c r="C70" s="180">
        <f>'[2]Kmd. Város Gondn.kötelező'!$C2</f>
        <v>0</v>
      </c>
      <c r="D70" s="180">
        <v>0</v>
      </c>
      <c r="E70" s="180">
        <v>0</v>
      </c>
      <c r="F70" s="180">
        <f>SUM(C70:E70)</f>
        <v>0</v>
      </c>
      <c r="G70" s="181">
        <f>'[2]Kmd. Város Gondn.kötelező'!$BA2</f>
        <v>0</v>
      </c>
      <c r="H70" s="180">
        <v>0</v>
      </c>
      <c r="I70" s="180">
        <v>0</v>
      </c>
      <c r="J70" s="180">
        <f>SUM(G70:I70)</f>
        <v>0</v>
      </c>
    </row>
    <row r="71" spans="1:10" s="86" customFormat="1" ht="99.95" customHeight="1">
      <c r="A71" s="186" t="s">
        <v>52</v>
      </c>
      <c r="B71" s="187" t="s">
        <v>53</v>
      </c>
      <c r="C71" s="180">
        <f>'[2]Kmd. Város Gondn.kötelező'!$C3</f>
        <v>0</v>
      </c>
      <c r="D71" s="180">
        <v>0</v>
      </c>
      <c r="E71" s="180">
        <v>0</v>
      </c>
      <c r="F71" s="180">
        <f t="shared" ref="F71:F99" si="4">SUM(C71:E71)</f>
        <v>0</v>
      </c>
      <c r="G71" s="181">
        <f>'[2]Kmd. Város Gondn.kötelező'!$BA3</f>
        <v>0</v>
      </c>
      <c r="H71" s="180">
        <v>0</v>
      </c>
      <c r="I71" s="180">
        <v>0</v>
      </c>
      <c r="J71" s="180">
        <f t="shared" ref="J71:J99" si="5">SUM(G71:I71)</f>
        <v>0</v>
      </c>
    </row>
    <row r="72" spans="1:10" s="86" customFormat="1" ht="99.95" customHeight="1">
      <c r="A72" s="186" t="s">
        <v>54</v>
      </c>
      <c r="B72" s="187" t="s">
        <v>55</v>
      </c>
      <c r="C72" s="180">
        <f>'[2]Kmd. Város Gondn.kötelező'!$C4</f>
        <v>0</v>
      </c>
      <c r="D72" s="180">
        <v>0</v>
      </c>
      <c r="E72" s="180">
        <v>0</v>
      </c>
      <c r="F72" s="180">
        <f t="shared" si="4"/>
        <v>0</v>
      </c>
      <c r="G72" s="181">
        <f>'[2]Kmd. Város Gondn.kötelező'!$BA4</f>
        <v>0</v>
      </c>
      <c r="H72" s="180">
        <v>0</v>
      </c>
      <c r="I72" s="180">
        <v>0</v>
      </c>
      <c r="J72" s="180">
        <f t="shared" si="5"/>
        <v>0</v>
      </c>
    </row>
    <row r="73" spans="1:10" s="86" customFormat="1" ht="99.95" customHeight="1">
      <c r="A73" s="186" t="s">
        <v>56</v>
      </c>
      <c r="B73" s="187" t="s">
        <v>57</v>
      </c>
      <c r="C73" s="180">
        <f>'[2]Kmd. Város Gondn.kötelező'!$C5</f>
        <v>0</v>
      </c>
      <c r="D73" s="180">
        <v>0</v>
      </c>
      <c r="E73" s="180">
        <v>0</v>
      </c>
      <c r="F73" s="180">
        <f t="shared" si="4"/>
        <v>0</v>
      </c>
      <c r="G73" s="181">
        <f>'[2]Kmd. Város Gondn.kötelező'!$BA5</f>
        <v>0</v>
      </c>
      <c r="H73" s="180">
        <v>0</v>
      </c>
      <c r="I73" s="180">
        <v>0</v>
      </c>
      <c r="J73" s="180">
        <f t="shared" si="5"/>
        <v>0</v>
      </c>
    </row>
    <row r="74" spans="1:10" s="86" customFormat="1" ht="99.95" customHeight="1">
      <c r="A74" s="186" t="s">
        <v>58</v>
      </c>
      <c r="B74" s="187" t="s">
        <v>59</v>
      </c>
      <c r="C74" s="180">
        <f>'[2]Kmd. Város Gondn.kötelező'!$C6</f>
        <v>0</v>
      </c>
      <c r="D74" s="180">
        <v>0</v>
      </c>
      <c r="E74" s="180">
        <v>0</v>
      </c>
      <c r="F74" s="180">
        <f t="shared" si="4"/>
        <v>0</v>
      </c>
      <c r="G74" s="181">
        <f>'[2]Kmd. Város Gondn.kötelező'!$BA6</f>
        <v>0</v>
      </c>
      <c r="H74" s="180">
        <v>0</v>
      </c>
      <c r="I74" s="180">
        <v>0</v>
      </c>
      <c r="J74" s="180">
        <f t="shared" si="5"/>
        <v>0</v>
      </c>
    </row>
    <row r="75" spans="1:10" s="86" customFormat="1" ht="99.95" customHeight="1">
      <c r="A75" s="188" t="s">
        <v>125</v>
      </c>
      <c r="B75" s="189" t="s">
        <v>61</v>
      </c>
      <c r="C75" s="180">
        <f>'[2]Kmd. Város Gondn.kötelező'!$C7</f>
        <v>0</v>
      </c>
      <c r="D75" s="180">
        <v>0</v>
      </c>
      <c r="E75" s="180">
        <v>0</v>
      </c>
      <c r="F75" s="180">
        <f t="shared" si="4"/>
        <v>0</v>
      </c>
      <c r="G75" s="181">
        <f>'[2]Kmd. Város Gondn.kötelező'!$BA7</f>
        <v>0</v>
      </c>
      <c r="H75" s="180">
        <v>0</v>
      </c>
      <c r="I75" s="180">
        <v>0</v>
      </c>
      <c r="J75" s="180">
        <f t="shared" si="5"/>
        <v>0</v>
      </c>
    </row>
    <row r="76" spans="1:10" s="86" customFormat="1" ht="99.95" customHeight="1">
      <c r="A76" s="188" t="s">
        <v>62</v>
      </c>
      <c r="B76" s="187" t="s">
        <v>63</v>
      </c>
      <c r="C76" s="180">
        <f>'[2]Kmd. Város Gondn.kötelező'!$C8</f>
        <v>0</v>
      </c>
      <c r="D76" s="180">
        <v>0</v>
      </c>
      <c r="E76" s="180">
        <v>0</v>
      </c>
      <c r="F76" s="180">
        <f t="shared" si="4"/>
        <v>0</v>
      </c>
      <c r="G76" s="181">
        <f>'[2]Kmd. Város Gondn.kötelező'!$BA8</f>
        <v>12867024</v>
      </c>
      <c r="H76" s="180">
        <v>0</v>
      </c>
      <c r="I76" s="180">
        <v>0</v>
      </c>
      <c r="J76" s="180">
        <f t="shared" si="5"/>
        <v>12867024</v>
      </c>
    </row>
    <row r="77" spans="1:10" s="86" customFormat="1" ht="99.95" customHeight="1">
      <c r="A77" s="190" t="s">
        <v>64</v>
      </c>
      <c r="B77" s="191" t="s">
        <v>65</v>
      </c>
      <c r="C77" s="182">
        <f>'[2]Kmd. Város Gondn.kötelező'!$C9</f>
        <v>0</v>
      </c>
      <c r="D77" s="182">
        <v>0</v>
      </c>
      <c r="E77" s="182">
        <v>0</v>
      </c>
      <c r="F77" s="182">
        <f t="shared" si="4"/>
        <v>0</v>
      </c>
      <c r="G77" s="183">
        <f>'[2]Kmd. Város Gondn.kötelező'!$BA9</f>
        <v>12867024</v>
      </c>
      <c r="H77" s="182">
        <v>0</v>
      </c>
      <c r="I77" s="182">
        <v>0</v>
      </c>
      <c r="J77" s="182">
        <f t="shared" si="5"/>
        <v>12867024</v>
      </c>
    </row>
    <row r="78" spans="1:10" s="86" customFormat="1" ht="99.95" customHeight="1">
      <c r="A78" s="190" t="s">
        <v>66</v>
      </c>
      <c r="B78" s="191" t="s">
        <v>67</v>
      </c>
      <c r="C78" s="182">
        <f>'[2]Kmd. Város Gondn.kötelező'!$C10</f>
        <v>0</v>
      </c>
      <c r="D78" s="182">
        <v>0</v>
      </c>
      <c r="E78" s="182">
        <v>0</v>
      </c>
      <c r="F78" s="182">
        <f t="shared" si="4"/>
        <v>0</v>
      </c>
      <c r="G78" s="183">
        <f>'[2]Kmd. Város Gondn.kötelező'!$BA10</f>
        <v>0</v>
      </c>
      <c r="H78" s="182">
        <v>0</v>
      </c>
      <c r="I78" s="182">
        <v>0</v>
      </c>
      <c r="J78" s="182">
        <f t="shared" si="5"/>
        <v>0</v>
      </c>
    </row>
    <row r="79" spans="1:10" s="86" customFormat="1" ht="99.95" customHeight="1">
      <c r="A79" s="188" t="s">
        <v>472</v>
      </c>
      <c r="B79" s="187" t="s">
        <v>69</v>
      </c>
      <c r="C79" s="180">
        <f>'[2]Kmd. Város Gondn.kötelező'!$C11</f>
        <v>0</v>
      </c>
      <c r="D79" s="180">
        <v>0</v>
      </c>
      <c r="E79" s="180">
        <v>0</v>
      </c>
      <c r="F79" s="180">
        <f t="shared" si="4"/>
        <v>0</v>
      </c>
      <c r="G79" s="181">
        <f>'[2]Kmd. Város Gondn.kötelező'!$BA11</f>
        <v>0</v>
      </c>
      <c r="H79" s="180">
        <v>0</v>
      </c>
      <c r="I79" s="180">
        <v>0</v>
      </c>
      <c r="J79" s="180">
        <f t="shared" si="5"/>
        <v>0</v>
      </c>
    </row>
    <row r="80" spans="1:10" s="86" customFormat="1" ht="99.95" customHeight="1">
      <c r="A80" s="188" t="s">
        <v>70</v>
      </c>
      <c r="B80" s="187" t="s">
        <v>71</v>
      </c>
      <c r="C80" s="180">
        <f>'[2]Kmd. Város Gondn.kötelező'!$C12</f>
        <v>0</v>
      </c>
      <c r="D80" s="180">
        <v>0</v>
      </c>
      <c r="E80" s="180">
        <v>0</v>
      </c>
      <c r="F80" s="180">
        <f t="shared" si="4"/>
        <v>0</v>
      </c>
      <c r="G80" s="181">
        <f>'[2]Kmd. Város Gondn.kötelező'!$BA12</f>
        <v>0</v>
      </c>
      <c r="H80" s="180">
        <v>0</v>
      </c>
      <c r="I80" s="180">
        <v>0</v>
      </c>
      <c r="J80" s="180">
        <f t="shared" si="5"/>
        <v>0</v>
      </c>
    </row>
    <row r="81" spans="1:10" s="86" customFormat="1" ht="99.95" customHeight="1">
      <c r="A81" s="188" t="s">
        <v>473</v>
      </c>
      <c r="B81" s="187" t="s">
        <v>174</v>
      </c>
      <c r="C81" s="180">
        <f>'[2]Kmd. Város Gondn.kötelező'!$C13</f>
        <v>0</v>
      </c>
      <c r="D81" s="180">
        <v>0</v>
      </c>
      <c r="E81" s="180">
        <v>0</v>
      </c>
      <c r="F81" s="180">
        <f t="shared" si="4"/>
        <v>0</v>
      </c>
      <c r="G81" s="181">
        <f>'[2]Kmd. Város Gondn.kötelező'!$BA13</f>
        <v>0</v>
      </c>
      <c r="H81" s="180">
        <v>0</v>
      </c>
      <c r="I81" s="180">
        <v>0</v>
      </c>
      <c r="J81" s="180">
        <f t="shared" si="5"/>
        <v>0</v>
      </c>
    </row>
    <row r="82" spans="1:10" s="86" customFormat="1" ht="99.95" customHeight="1">
      <c r="A82" s="188" t="s">
        <v>72</v>
      </c>
      <c r="B82" s="187" t="s">
        <v>73</v>
      </c>
      <c r="C82" s="180">
        <f>'[2]Kmd. Város Gondn.kötelező'!$C14</f>
        <v>0</v>
      </c>
      <c r="D82" s="180">
        <v>0</v>
      </c>
      <c r="E82" s="180">
        <v>0</v>
      </c>
      <c r="F82" s="180">
        <f t="shared" si="4"/>
        <v>0</v>
      </c>
      <c r="G82" s="181">
        <f>'[2]Kmd. Város Gondn.kötelező'!$BA14</f>
        <v>0</v>
      </c>
      <c r="H82" s="180">
        <v>0</v>
      </c>
      <c r="I82" s="180">
        <v>0</v>
      </c>
      <c r="J82" s="180">
        <f t="shared" si="5"/>
        <v>0</v>
      </c>
    </row>
    <row r="83" spans="1:10" s="86" customFormat="1" ht="99.95" customHeight="1">
      <c r="A83" s="190" t="s">
        <v>132</v>
      </c>
      <c r="B83" s="191" t="s">
        <v>75</v>
      </c>
      <c r="C83" s="182">
        <f>'[2]Kmd. Város Gondn.kötelező'!$C15</f>
        <v>0</v>
      </c>
      <c r="D83" s="182">
        <v>0</v>
      </c>
      <c r="E83" s="182">
        <v>0</v>
      </c>
      <c r="F83" s="182">
        <f t="shared" si="4"/>
        <v>0</v>
      </c>
      <c r="G83" s="183">
        <f>'[2]Kmd. Város Gondn.kötelező'!$BA15</f>
        <v>0</v>
      </c>
      <c r="H83" s="182">
        <v>0</v>
      </c>
      <c r="I83" s="182">
        <v>0</v>
      </c>
      <c r="J83" s="182">
        <f t="shared" si="5"/>
        <v>0</v>
      </c>
    </row>
    <row r="84" spans="1:10" s="86" customFormat="1" ht="99.95" customHeight="1">
      <c r="A84" s="190" t="s">
        <v>131</v>
      </c>
      <c r="B84" s="191" t="s">
        <v>77</v>
      </c>
      <c r="C84" s="182">
        <f>'[2]Kmd. Város Gondn.kötelező'!$C16</f>
        <v>163150000</v>
      </c>
      <c r="D84" s="182">
        <v>0</v>
      </c>
      <c r="E84" s="182">
        <v>0</v>
      </c>
      <c r="F84" s="182">
        <f t="shared" si="4"/>
        <v>163150000</v>
      </c>
      <c r="G84" s="183">
        <f>'[2]Kmd. Város Gondn.kötelező'!$BA16</f>
        <v>163150000</v>
      </c>
      <c r="H84" s="182">
        <v>0</v>
      </c>
      <c r="I84" s="182">
        <v>0</v>
      </c>
      <c r="J84" s="182">
        <f t="shared" si="5"/>
        <v>163150000</v>
      </c>
    </row>
    <row r="85" spans="1:10" s="86" customFormat="1" ht="99.95" customHeight="1">
      <c r="A85" s="186" t="s">
        <v>78</v>
      </c>
      <c r="B85" s="187" t="s">
        <v>79</v>
      </c>
      <c r="C85" s="180">
        <f>'[2]Kmd. Város Gondn.kötelező'!$C17</f>
        <v>0</v>
      </c>
      <c r="D85" s="180">
        <v>0</v>
      </c>
      <c r="E85" s="180">
        <v>0</v>
      </c>
      <c r="F85" s="180">
        <f t="shared" si="4"/>
        <v>0</v>
      </c>
      <c r="G85" s="181">
        <f>'[2]Kmd. Város Gondn.kötelező'!$BA17</f>
        <v>0</v>
      </c>
      <c r="H85" s="180">
        <v>0</v>
      </c>
      <c r="I85" s="180">
        <v>0</v>
      </c>
      <c r="J85" s="180">
        <f t="shared" si="5"/>
        <v>0</v>
      </c>
    </row>
    <row r="86" spans="1:10" s="86" customFormat="1" ht="99.95" customHeight="1">
      <c r="A86" s="186" t="s">
        <v>129</v>
      </c>
      <c r="B86" s="187" t="s">
        <v>81</v>
      </c>
      <c r="C86" s="180">
        <f>'[2]Kmd. Város Gondn.kötelező'!$C18</f>
        <v>0</v>
      </c>
      <c r="D86" s="180">
        <v>0</v>
      </c>
      <c r="E86" s="180">
        <v>0</v>
      </c>
      <c r="F86" s="180">
        <f t="shared" si="4"/>
        <v>0</v>
      </c>
      <c r="G86" s="181">
        <f>'[2]Kmd. Város Gondn.kötelező'!$BA18</f>
        <v>0</v>
      </c>
      <c r="H86" s="180">
        <v>0</v>
      </c>
      <c r="I86" s="180">
        <v>0</v>
      </c>
      <c r="J86" s="180">
        <f t="shared" si="5"/>
        <v>0</v>
      </c>
    </row>
    <row r="87" spans="1:10" s="86" customFormat="1" ht="99.95" customHeight="1">
      <c r="A87" s="192" t="s">
        <v>130</v>
      </c>
      <c r="B87" s="191" t="s">
        <v>81</v>
      </c>
      <c r="C87" s="182">
        <f>'[2]Kmd. Város Gondn.kötelező'!$C19</f>
        <v>0</v>
      </c>
      <c r="D87" s="182">
        <v>0</v>
      </c>
      <c r="E87" s="182">
        <v>0</v>
      </c>
      <c r="F87" s="182">
        <f t="shared" si="4"/>
        <v>0</v>
      </c>
      <c r="G87" s="183">
        <f>'[2]Kmd. Város Gondn.kötelező'!$BA19</f>
        <v>0</v>
      </c>
      <c r="H87" s="182">
        <v>0</v>
      </c>
      <c r="I87" s="182">
        <v>0</v>
      </c>
      <c r="J87" s="182">
        <f t="shared" si="5"/>
        <v>0</v>
      </c>
    </row>
    <row r="88" spans="1:10" s="86" customFormat="1" ht="99.95" customHeight="1">
      <c r="A88" s="192" t="s">
        <v>133</v>
      </c>
      <c r="B88" s="191" t="s">
        <v>83</v>
      </c>
      <c r="C88" s="182">
        <f>'[2]Kmd. Város Gondn.kötelező'!$C20</f>
        <v>0</v>
      </c>
      <c r="D88" s="182">
        <v>0</v>
      </c>
      <c r="E88" s="182">
        <v>0</v>
      </c>
      <c r="F88" s="182">
        <f t="shared" si="4"/>
        <v>0</v>
      </c>
      <c r="G88" s="183">
        <f>'[2]Kmd. Város Gondn.kötelező'!$BA20</f>
        <v>0</v>
      </c>
      <c r="H88" s="182">
        <v>0</v>
      </c>
      <c r="I88" s="182">
        <v>0</v>
      </c>
      <c r="J88" s="182">
        <f t="shared" si="5"/>
        <v>0</v>
      </c>
    </row>
    <row r="89" spans="1:10" s="86" customFormat="1" ht="99.95" customHeight="1">
      <c r="A89" s="186" t="s">
        <v>343</v>
      </c>
      <c r="B89" s="187" t="s">
        <v>342</v>
      </c>
      <c r="C89" s="180">
        <f>'[2]Kmd. Város Gondn.kötelező'!$C21</f>
        <v>0</v>
      </c>
      <c r="D89" s="180">
        <v>0</v>
      </c>
      <c r="E89" s="180">
        <v>0</v>
      </c>
      <c r="F89" s="180">
        <f t="shared" si="4"/>
        <v>0</v>
      </c>
      <c r="G89" s="181">
        <f>'[2]Kmd. Város Gondn.kötelező'!$BA21</f>
        <v>0</v>
      </c>
      <c r="H89" s="180">
        <v>0</v>
      </c>
      <c r="I89" s="180">
        <v>0</v>
      </c>
      <c r="J89" s="180">
        <f t="shared" si="5"/>
        <v>0</v>
      </c>
    </row>
    <row r="90" spans="1:10" s="86" customFormat="1" ht="99.95" customHeight="1">
      <c r="A90" s="186" t="s">
        <v>84</v>
      </c>
      <c r="B90" s="187" t="s">
        <v>85</v>
      </c>
      <c r="C90" s="180">
        <f>'[2]Kmd. Város Gondn.kötelező'!$C22</f>
        <v>0</v>
      </c>
      <c r="D90" s="180">
        <v>0</v>
      </c>
      <c r="E90" s="180">
        <v>0</v>
      </c>
      <c r="F90" s="180">
        <f t="shared" si="4"/>
        <v>0</v>
      </c>
      <c r="G90" s="181">
        <f>'[2]Kmd. Város Gondn.kötelező'!$BA22</f>
        <v>0</v>
      </c>
      <c r="H90" s="180">
        <v>0</v>
      </c>
      <c r="I90" s="180">
        <v>0</v>
      </c>
      <c r="J90" s="180">
        <f t="shared" si="5"/>
        <v>0</v>
      </c>
    </row>
    <row r="91" spans="1:10" s="86" customFormat="1" ht="99.95" customHeight="1">
      <c r="A91" s="192" t="s">
        <v>134</v>
      </c>
      <c r="B91" s="191" t="s">
        <v>88</v>
      </c>
      <c r="C91" s="182">
        <f>'[2]Kmd. Város Gondn.kötelező'!$C23</f>
        <v>0</v>
      </c>
      <c r="D91" s="182">
        <v>0</v>
      </c>
      <c r="E91" s="182">
        <v>0</v>
      </c>
      <c r="F91" s="182">
        <f t="shared" si="4"/>
        <v>0</v>
      </c>
      <c r="G91" s="183">
        <f>'[2]Kmd. Város Gondn.kötelező'!$BA23</f>
        <v>0</v>
      </c>
      <c r="H91" s="182">
        <v>0</v>
      </c>
      <c r="I91" s="182">
        <v>0</v>
      </c>
      <c r="J91" s="182">
        <f t="shared" si="5"/>
        <v>0</v>
      </c>
    </row>
    <row r="92" spans="1:10" s="86" customFormat="1" ht="99.95" customHeight="1">
      <c r="A92" s="186" t="s">
        <v>135</v>
      </c>
      <c r="B92" s="187" t="s">
        <v>193</v>
      </c>
      <c r="C92" s="180">
        <f>'[2]Kmd. Város Gondn.kötelező'!$C24</f>
        <v>0</v>
      </c>
      <c r="D92" s="180">
        <v>0</v>
      </c>
      <c r="E92" s="180">
        <v>0</v>
      </c>
      <c r="F92" s="180">
        <f t="shared" si="4"/>
        <v>0</v>
      </c>
      <c r="G92" s="181">
        <f>'[2]Kmd. Város Gondn.kötelező'!$BA24</f>
        <v>1234291</v>
      </c>
      <c r="H92" s="180">
        <v>0</v>
      </c>
      <c r="I92" s="180">
        <v>0</v>
      </c>
      <c r="J92" s="180">
        <f t="shared" si="5"/>
        <v>1234291</v>
      </c>
    </row>
    <row r="93" spans="1:10" s="86" customFormat="1" ht="99.95" customHeight="1">
      <c r="A93" s="186" t="s">
        <v>375</v>
      </c>
      <c r="B93" s="187" t="s">
        <v>193</v>
      </c>
      <c r="C93" s="180">
        <f>'[2]Kmd. Város Gondn.kötelező'!$C25</f>
        <v>0</v>
      </c>
      <c r="D93" s="180">
        <v>0</v>
      </c>
      <c r="E93" s="180">
        <v>0</v>
      </c>
      <c r="F93" s="180">
        <f t="shared" si="4"/>
        <v>0</v>
      </c>
      <c r="G93" s="181">
        <f>'[2]Kmd. Város Gondn.kötelező'!$BA25</f>
        <v>0</v>
      </c>
      <c r="H93" s="180">
        <v>0</v>
      </c>
      <c r="I93" s="180">
        <v>0</v>
      </c>
      <c r="J93" s="180">
        <f t="shared" si="5"/>
        <v>0</v>
      </c>
    </row>
    <row r="94" spans="1:10" s="86" customFormat="1" ht="99.95" customHeight="1">
      <c r="A94" s="193" t="s">
        <v>324</v>
      </c>
      <c r="B94" s="187" t="s">
        <v>98</v>
      </c>
      <c r="C94" s="180">
        <f>'[2]Kmd. Város Gondn.kötelező'!$C26</f>
        <v>0</v>
      </c>
      <c r="D94" s="180">
        <v>0</v>
      </c>
      <c r="E94" s="180">
        <v>0</v>
      </c>
      <c r="F94" s="180">
        <f t="shared" si="4"/>
        <v>0</v>
      </c>
      <c r="G94" s="181">
        <f>'[2]Kmd. Város Gondn.kötelező'!$BA26</f>
        <v>0</v>
      </c>
      <c r="H94" s="180">
        <v>0</v>
      </c>
      <c r="I94" s="180">
        <v>0</v>
      </c>
      <c r="J94" s="180">
        <f t="shared" si="5"/>
        <v>0</v>
      </c>
    </row>
    <row r="95" spans="1:10" s="86" customFormat="1" ht="99.95" customHeight="1">
      <c r="A95" s="193" t="s">
        <v>543</v>
      </c>
      <c r="B95" s="187" t="s">
        <v>98</v>
      </c>
      <c r="C95" s="180">
        <f>'[2]Kmd. Város Gondn.kötelező'!$C27</f>
        <v>0</v>
      </c>
      <c r="D95" s="180">
        <v>0</v>
      </c>
      <c r="E95" s="180">
        <v>0</v>
      </c>
      <c r="F95" s="180">
        <f t="shared" si="4"/>
        <v>0</v>
      </c>
      <c r="G95" s="181">
        <f>'[2]Kmd. Város Gondn.kötelező'!$BA27</f>
        <v>0</v>
      </c>
      <c r="H95" s="180">
        <v>0</v>
      </c>
      <c r="I95" s="180">
        <v>0</v>
      </c>
      <c r="J95" s="180">
        <f t="shared" si="5"/>
        <v>0</v>
      </c>
    </row>
    <row r="96" spans="1:10" s="86" customFormat="1" ht="99.95" customHeight="1">
      <c r="A96" s="186" t="s">
        <v>349</v>
      </c>
      <c r="B96" s="187" t="s">
        <v>344</v>
      </c>
      <c r="C96" s="180">
        <f>'[2]Kmd. Város Gondn.kötelező'!$C28</f>
        <v>187837604</v>
      </c>
      <c r="D96" s="180">
        <v>0</v>
      </c>
      <c r="E96" s="180">
        <v>0</v>
      </c>
      <c r="F96" s="180">
        <f t="shared" si="4"/>
        <v>187837604</v>
      </c>
      <c r="G96" s="181">
        <f>'[2]Kmd. Város Gondn.kötelező'!$BA28</f>
        <v>222703275</v>
      </c>
      <c r="H96" s="180">
        <v>0</v>
      </c>
      <c r="I96" s="180">
        <v>0</v>
      </c>
      <c r="J96" s="180">
        <f t="shared" si="5"/>
        <v>222703275</v>
      </c>
    </row>
    <row r="97" spans="1:10" s="86" customFormat="1" ht="99.95" customHeight="1">
      <c r="A97" s="192" t="s">
        <v>191</v>
      </c>
      <c r="B97" s="191" t="s">
        <v>192</v>
      </c>
      <c r="C97" s="182">
        <f>'[2]Kmd. Város Gondn.kötelező'!$C29</f>
        <v>187837604</v>
      </c>
      <c r="D97" s="182">
        <v>0</v>
      </c>
      <c r="E97" s="182">
        <v>0</v>
      </c>
      <c r="F97" s="182">
        <f t="shared" si="4"/>
        <v>187837604</v>
      </c>
      <c r="G97" s="183">
        <f>'[2]Kmd. Város Gondn.kötelező'!$BA29</f>
        <v>223937566</v>
      </c>
      <c r="H97" s="182">
        <v>0</v>
      </c>
      <c r="I97" s="182">
        <v>0</v>
      </c>
      <c r="J97" s="182">
        <f t="shared" si="5"/>
        <v>223937566</v>
      </c>
    </row>
    <row r="98" spans="1:10" s="86" customFormat="1" ht="99.95" customHeight="1">
      <c r="A98" s="186" t="s">
        <v>86</v>
      </c>
      <c r="B98" s="187" t="s">
        <v>87</v>
      </c>
      <c r="C98" s="180">
        <f>'[2]Kmd. Város Gondn.kötelező'!$C30</f>
        <v>163150000</v>
      </c>
      <c r="D98" s="180">
        <v>0</v>
      </c>
      <c r="E98" s="180">
        <v>0</v>
      </c>
      <c r="F98" s="180">
        <f t="shared" si="4"/>
        <v>163150000</v>
      </c>
      <c r="G98" s="181">
        <f>'[2]Kmd. Város Gondn.kötelező'!$BA30</f>
        <v>176017024</v>
      </c>
      <c r="H98" s="180">
        <v>0</v>
      </c>
      <c r="I98" s="180">
        <v>0</v>
      </c>
      <c r="J98" s="180">
        <f t="shared" si="5"/>
        <v>176017024</v>
      </c>
    </row>
    <row r="99" spans="1:10" s="86" customFormat="1" ht="99.95" customHeight="1">
      <c r="A99" s="192" t="s">
        <v>194</v>
      </c>
      <c r="B99" s="191" t="s">
        <v>195</v>
      </c>
      <c r="C99" s="182">
        <f>'[2]Kmd. Város Gondn.kötelező'!$C31</f>
        <v>350987604</v>
      </c>
      <c r="D99" s="182">
        <v>0</v>
      </c>
      <c r="E99" s="182">
        <v>0</v>
      </c>
      <c r="F99" s="182">
        <f t="shared" si="4"/>
        <v>350987604</v>
      </c>
      <c r="G99" s="183">
        <f>'[2]Kmd. Város Gondn.kötelező'!$BA31</f>
        <v>399954590</v>
      </c>
      <c r="H99" s="182">
        <v>0</v>
      </c>
      <c r="I99" s="182">
        <v>0</v>
      </c>
      <c r="J99" s="182">
        <f t="shared" si="5"/>
        <v>399954590</v>
      </c>
    </row>
    <row r="100" spans="1:10" s="86" customFormat="1" ht="57.75" customHeight="1">
      <c r="A100" s="297" t="s">
        <v>0</v>
      </c>
      <c r="B100" s="294" t="s">
        <v>551</v>
      </c>
      <c r="C100" s="307" t="s">
        <v>325</v>
      </c>
      <c r="D100" s="307"/>
      <c r="E100" s="307"/>
      <c r="F100" s="307"/>
      <c r="G100" s="301"/>
      <c r="H100" s="301"/>
      <c r="I100" s="301"/>
      <c r="J100" s="301"/>
    </row>
    <row r="101" spans="1:10" s="86" customFormat="1" ht="57.75" customHeight="1">
      <c r="A101" s="298"/>
      <c r="B101" s="295"/>
      <c r="C101" s="307"/>
      <c r="D101" s="307"/>
      <c r="E101" s="307"/>
      <c r="F101" s="307"/>
      <c r="G101" s="301"/>
      <c r="H101" s="301"/>
      <c r="I101" s="301"/>
      <c r="J101" s="301"/>
    </row>
    <row r="102" spans="1:10" s="86" customFormat="1" ht="137.25">
      <c r="A102" s="299"/>
      <c r="B102" s="296"/>
      <c r="C102" s="184" t="s">
        <v>547</v>
      </c>
      <c r="D102" s="184" t="s">
        <v>548</v>
      </c>
      <c r="E102" s="184" t="s">
        <v>546</v>
      </c>
      <c r="F102" s="185" t="s">
        <v>348</v>
      </c>
      <c r="G102" s="184" t="s">
        <v>545</v>
      </c>
      <c r="H102" s="184" t="s">
        <v>544</v>
      </c>
      <c r="I102" s="184" t="s">
        <v>549</v>
      </c>
      <c r="J102" s="185" t="s">
        <v>550</v>
      </c>
    </row>
    <row r="103" spans="1:10" s="86" customFormat="1" ht="99.95" customHeight="1">
      <c r="A103" s="186" t="s">
        <v>50</v>
      </c>
      <c r="B103" s="187" t="s">
        <v>51</v>
      </c>
      <c r="C103" s="180">
        <f>'[2]Faludi F Könyvtár kötelező '!$C2</f>
        <v>0</v>
      </c>
      <c r="D103" s="180">
        <v>0</v>
      </c>
      <c r="E103" s="180">
        <v>0</v>
      </c>
      <c r="F103" s="180">
        <f>SUM(C103:E103)</f>
        <v>0</v>
      </c>
      <c r="G103" s="181">
        <f>'[2]Faludi F Könyvtár kötelező '!$BA2</f>
        <v>0</v>
      </c>
      <c r="H103" s="180">
        <v>0</v>
      </c>
      <c r="I103" s="180">
        <v>0</v>
      </c>
      <c r="J103" s="180">
        <f>SUM(G103:I103)</f>
        <v>0</v>
      </c>
    </row>
    <row r="104" spans="1:10" s="86" customFormat="1" ht="99.95" customHeight="1">
      <c r="A104" s="186" t="s">
        <v>52</v>
      </c>
      <c r="B104" s="187" t="s">
        <v>53</v>
      </c>
      <c r="C104" s="180">
        <f>'[2]Faludi F Könyvtár kötelező '!$C3</f>
        <v>0</v>
      </c>
      <c r="D104" s="180">
        <v>0</v>
      </c>
      <c r="E104" s="180">
        <v>0</v>
      </c>
      <c r="F104" s="180">
        <f t="shared" ref="F104:F132" si="6">SUM(C104:E104)</f>
        <v>0</v>
      </c>
      <c r="G104" s="181">
        <f>'[2]Faludi F Könyvtár kötelező '!$BA3</f>
        <v>0</v>
      </c>
      <c r="H104" s="180">
        <v>0</v>
      </c>
      <c r="I104" s="180">
        <v>0</v>
      </c>
      <c r="J104" s="180">
        <f t="shared" ref="J104:J132" si="7">SUM(G104:I104)</f>
        <v>0</v>
      </c>
    </row>
    <row r="105" spans="1:10" s="86" customFormat="1" ht="99.95" customHeight="1">
      <c r="A105" s="186" t="s">
        <v>54</v>
      </c>
      <c r="B105" s="187" t="s">
        <v>55</v>
      </c>
      <c r="C105" s="180">
        <f>'[2]Faludi F Könyvtár kötelező '!$C4</f>
        <v>0</v>
      </c>
      <c r="D105" s="180">
        <v>0</v>
      </c>
      <c r="E105" s="180">
        <v>0</v>
      </c>
      <c r="F105" s="180">
        <f t="shared" si="6"/>
        <v>0</v>
      </c>
      <c r="G105" s="181">
        <f>'[2]Faludi F Könyvtár kötelező '!$BA4</f>
        <v>0</v>
      </c>
      <c r="H105" s="180">
        <v>0</v>
      </c>
      <c r="I105" s="180">
        <v>0</v>
      </c>
      <c r="J105" s="180">
        <f t="shared" si="7"/>
        <v>0</v>
      </c>
    </row>
    <row r="106" spans="1:10" s="86" customFormat="1" ht="99.95" customHeight="1">
      <c r="A106" s="186" t="s">
        <v>56</v>
      </c>
      <c r="B106" s="187" t="s">
        <v>57</v>
      </c>
      <c r="C106" s="180">
        <f>'[2]Faludi F Könyvtár kötelező '!$C5</f>
        <v>0</v>
      </c>
      <c r="D106" s="180">
        <v>0</v>
      </c>
      <c r="E106" s="180">
        <v>0</v>
      </c>
      <c r="F106" s="180">
        <f t="shared" si="6"/>
        <v>0</v>
      </c>
      <c r="G106" s="181">
        <f>'[2]Faludi F Könyvtár kötelező '!$BA5</f>
        <v>0</v>
      </c>
      <c r="H106" s="180">
        <v>0</v>
      </c>
      <c r="I106" s="180">
        <v>0</v>
      </c>
      <c r="J106" s="180">
        <f t="shared" si="7"/>
        <v>0</v>
      </c>
    </row>
    <row r="107" spans="1:10" s="86" customFormat="1" ht="99.95" customHeight="1">
      <c r="A107" s="186" t="s">
        <v>58</v>
      </c>
      <c r="B107" s="187" t="s">
        <v>59</v>
      </c>
      <c r="C107" s="180">
        <f>'[2]Faludi F Könyvtár kötelező '!$C6</f>
        <v>0</v>
      </c>
      <c r="D107" s="180">
        <v>0</v>
      </c>
      <c r="E107" s="180">
        <v>0</v>
      </c>
      <c r="F107" s="180">
        <f t="shared" si="6"/>
        <v>0</v>
      </c>
      <c r="G107" s="181">
        <f>'[2]Faludi F Könyvtár kötelező '!$BA6</f>
        <v>0</v>
      </c>
      <c r="H107" s="180">
        <v>0</v>
      </c>
      <c r="I107" s="180">
        <v>0</v>
      </c>
      <c r="J107" s="180">
        <f t="shared" si="7"/>
        <v>0</v>
      </c>
    </row>
    <row r="108" spans="1:10" s="86" customFormat="1" ht="99.95" customHeight="1">
      <c r="A108" s="188" t="s">
        <v>125</v>
      </c>
      <c r="B108" s="189" t="s">
        <v>61</v>
      </c>
      <c r="C108" s="180">
        <f>'[2]Faludi F Könyvtár kötelező '!$C7</f>
        <v>0</v>
      </c>
      <c r="D108" s="180">
        <v>0</v>
      </c>
      <c r="E108" s="180">
        <v>0</v>
      </c>
      <c r="F108" s="180">
        <f t="shared" si="6"/>
        <v>0</v>
      </c>
      <c r="G108" s="181">
        <f>'[2]Faludi F Könyvtár kötelező '!$BA7</f>
        <v>0</v>
      </c>
      <c r="H108" s="180">
        <v>0</v>
      </c>
      <c r="I108" s="180">
        <v>0</v>
      </c>
      <c r="J108" s="180">
        <f t="shared" si="7"/>
        <v>0</v>
      </c>
    </row>
    <row r="109" spans="1:10" s="86" customFormat="1" ht="99.95" customHeight="1">
      <c r="A109" s="188" t="s">
        <v>62</v>
      </c>
      <c r="B109" s="187" t="s">
        <v>63</v>
      </c>
      <c r="C109" s="180">
        <f>'[2]Faludi F Könyvtár kötelező '!$C8</f>
        <v>0</v>
      </c>
      <c r="D109" s="180">
        <v>0</v>
      </c>
      <c r="E109" s="180">
        <v>0</v>
      </c>
      <c r="F109" s="180">
        <f t="shared" si="6"/>
        <v>0</v>
      </c>
      <c r="G109" s="181">
        <f>'[2]Faludi F Könyvtár kötelező '!$BA8</f>
        <v>0</v>
      </c>
      <c r="H109" s="180">
        <v>0</v>
      </c>
      <c r="I109" s="180">
        <v>0</v>
      </c>
      <c r="J109" s="180">
        <f t="shared" si="7"/>
        <v>0</v>
      </c>
    </row>
    <row r="110" spans="1:10" s="86" customFormat="1" ht="99.95" customHeight="1">
      <c r="A110" s="190" t="s">
        <v>64</v>
      </c>
      <c r="B110" s="191" t="s">
        <v>65</v>
      </c>
      <c r="C110" s="182">
        <f>'[2]Faludi F Könyvtár kötelező '!$C9</f>
        <v>0</v>
      </c>
      <c r="D110" s="182">
        <v>0</v>
      </c>
      <c r="E110" s="182">
        <v>0</v>
      </c>
      <c r="F110" s="182">
        <f t="shared" si="6"/>
        <v>0</v>
      </c>
      <c r="G110" s="183">
        <f>'[2]Faludi F Könyvtár kötelező '!$BA9</f>
        <v>0</v>
      </c>
      <c r="H110" s="182">
        <v>0</v>
      </c>
      <c r="I110" s="182">
        <v>0</v>
      </c>
      <c r="J110" s="182">
        <f t="shared" si="7"/>
        <v>0</v>
      </c>
    </row>
    <row r="111" spans="1:10" s="86" customFormat="1" ht="99.95" customHeight="1">
      <c r="A111" s="190" t="s">
        <v>66</v>
      </c>
      <c r="B111" s="191" t="s">
        <v>67</v>
      </c>
      <c r="C111" s="182">
        <f>'[2]Faludi F Könyvtár kötelező '!$C10</f>
        <v>0</v>
      </c>
      <c r="D111" s="182">
        <v>0</v>
      </c>
      <c r="E111" s="182">
        <v>0</v>
      </c>
      <c r="F111" s="182">
        <f t="shared" si="6"/>
        <v>0</v>
      </c>
      <c r="G111" s="183">
        <f>'[2]Faludi F Könyvtár kötelező '!$BA10</f>
        <v>0</v>
      </c>
      <c r="H111" s="182">
        <v>0</v>
      </c>
      <c r="I111" s="182">
        <v>0</v>
      </c>
      <c r="J111" s="182">
        <f t="shared" si="7"/>
        <v>0</v>
      </c>
    </row>
    <row r="112" spans="1:10" s="86" customFormat="1" ht="99.95" customHeight="1">
      <c r="A112" s="188" t="s">
        <v>472</v>
      </c>
      <c r="B112" s="187" t="s">
        <v>69</v>
      </c>
      <c r="C112" s="180">
        <f>'[2]Faludi F Könyvtár kötelező '!$C11</f>
        <v>0</v>
      </c>
      <c r="D112" s="180">
        <v>0</v>
      </c>
      <c r="E112" s="180">
        <v>0</v>
      </c>
      <c r="F112" s="180">
        <f t="shared" si="6"/>
        <v>0</v>
      </c>
      <c r="G112" s="181">
        <f>'[2]Faludi F Könyvtár kötelező '!$BA11</f>
        <v>0</v>
      </c>
      <c r="H112" s="180">
        <v>0</v>
      </c>
      <c r="I112" s="180">
        <v>0</v>
      </c>
      <c r="J112" s="180">
        <f t="shared" si="7"/>
        <v>0</v>
      </c>
    </row>
    <row r="113" spans="1:10" s="86" customFormat="1" ht="99.95" customHeight="1">
      <c r="A113" s="188" t="s">
        <v>70</v>
      </c>
      <c r="B113" s="187" t="s">
        <v>71</v>
      </c>
      <c r="C113" s="180">
        <f>'[2]Faludi F Könyvtár kötelező '!$C12</f>
        <v>0</v>
      </c>
      <c r="D113" s="180">
        <v>0</v>
      </c>
      <c r="E113" s="180">
        <v>0</v>
      </c>
      <c r="F113" s="180">
        <f t="shared" si="6"/>
        <v>0</v>
      </c>
      <c r="G113" s="181">
        <f>'[2]Faludi F Könyvtár kötelező '!$BA12</f>
        <v>0</v>
      </c>
      <c r="H113" s="180">
        <v>0</v>
      </c>
      <c r="I113" s="180">
        <v>0</v>
      </c>
      <c r="J113" s="180">
        <f t="shared" si="7"/>
        <v>0</v>
      </c>
    </row>
    <row r="114" spans="1:10" s="86" customFormat="1" ht="99.95" customHeight="1">
      <c r="A114" s="188" t="s">
        <v>473</v>
      </c>
      <c r="B114" s="187" t="s">
        <v>174</v>
      </c>
      <c r="C114" s="180">
        <f>'[2]Faludi F Könyvtár kötelező '!$C13</f>
        <v>0</v>
      </c>
      <c r="D114" s="180">
        <v>0</v>
      </c>
      <c r="E114" s="180">
        <v>0</v>
      </c>
      <c r="F114" s="180">
        <f t="shared" si="6"/>
        <v>0</v>
      </c>
      <c r="G114" s="181">
        <f>'[2]Faludi F Könyvtár kötelező '!$BA13</f>
        <v>0</v>
      </c>
      <c r="H114" s="180">
        <v>0</v>
      </c>
      <c r="I114" s="180">
        <v>0</v>
      </c>
      <c r="J114" s="180">
        <f t="shared" si="7"/>
        <v>0</v>
      </c>
    </row>
    <row r="115" spans="1:10" s="86" customFormat="1" ht="99.95" customHeight="1">
      <c r="A115" s="188" t="s">
        <v>72</v>
      </c>
      <c r="B115" s="187" t="s">
        <v>73</v>
      </c>
      <c r="C115" s="180">
        <f>'[2]Faludi F Könyvtár kötelező '!$C14</f>
        <v>0</v>
      </c>
      <c r="D115" s="180">
        <v>0</v>
      </c>
      <c r="E115" s="180">
        <v>0</v>
      </c>
      <c r="F115" s="180">
        <f t="shared" si="6"/>
        <v>0</v>
      </c>
      <c r="G115" s="181">
        <f>'[2]Faludi F Könyvtár kötelező '!$BA14</f>
        <v>0</v>
      </c>
      <c r="H115" s="180">
        <v>0</v>
      </c>
      <c r="I115" s="180">
        <v>0</v>
      </c>
      <c r="J115" s="180">
        <f t="shared" si="7"/>
        <v>0</v>
      </c>
    </row>
    <row r="116" spans="1:10" s="86" customFormat="1" ht="99.95" customHeight="1">
      <c r="A116" s="190" t="s">
        <v>132</v>
      </c>
      <c r="B116" s="191" t="s">
        <v>75</v>
      </c>
      <c r="C116" s="182">
        <f>'[2]Faludi F Könyvtár kötelező '!$C15</f>
        <v>0</v>
      </c>
      <c r="D116" s="182">
        <v>0</v>
      </c>
      <c r="E116" s="182">
        <v>0</v>
      </c>
      <c r="F116" s="182">
        <f t="shared" si="6"/>
        <v>0</v>
      </c>
      <c r="G116" s="183">
        <f>'[2]Faludi F Könyvtár kötelező '!$BA15</f>
        <v>0</v>
      </c>
      <c r="H116" s="182">
        <v>0</v>
      </c>
      <c r="I116" s="182">
        <v>0</v>
      </c>
      <c r="J116" s="182">
        <f t="shared" si="7"/>
        <v>0</v>
      </c>
    </row>
    <row r="117" spans="1:10" s="86" customFormat="1" ht="99.95" customHeight="1">
      <c r="A117" s="190" t="s">
        <v>131</v>
      </c>
      <c r="B117" s="191" t="s">
        <v>77</v>
      </c>
      <c r="C117" s="182">
        <f>'[2]Faludi F Könyvtár kötelező '!$C16</f>
        <v>2500000</v>
      </c>
      <c r="D117" s="182">
        <v>0</v>
      </c>
      <c r="E117" s="182">
        <v>0</v>
      </c>
      <c r="F117" s="182">
        <f t="shared" si="6"/>
        <v>2500000</v>
      </c>
      <c r="G117" s="183">
        <f>'[2]Faludi F Könyvtár kötelező '!$BA16</f>
        <v>2500000</v>
      </c>
      <c r="H117" s="182">
        <v>0</v>
      </c>
      <c r="I117" s="182">
        <v>0</v>
      </c>
      <c r="J117" s="182">
        <f t="shared" si="7"/>
        <v>2500000</v>
      </c>
    </row>
    <row r="118" spans="1:10" s="86" customFormat="1" ht="99.95" customHeight="1">
      <c r="A118" s="186" t="s">
        <v>78</v>
      </c>
      <c r="B118" s="187" t="s">
        <v>79</v>
      </c>
      <c r="C118" s="180">
        <f>'[2]Faludi F Könyvtár kötelező '!$C17</f>
        <v>0</v>
      </c>
      <c r="D118" s="180">
        <v>0</v>
      </c>
      <c r="E118" s="180">
        <v>0</v>
      </c>
      <c r="F118" s="180">
        <f t="shared" si="6"/>
        <v>0</v>
      </c>
      <c r="G118" s="181">
        <f>'[2]Faludi F Könyvtár kötelező '!$BA17</f>
        <v>0</v>
      </c>
      <c r="H118" s="180">
        <v>0</v>
      </c>
      <c r="I118" s="180">
        <v>0</v>
      </c>
      <c r="J118" s="180">
        <f t="shared" si="7"/>
        <v>0</v>
      </c>
    </row>
    <row r="119" spans="1:10" s="86" customFormat="1" ht="99.95" customHeight="1">
      <c r="A119" s="186" t="s">
        <v>129</v>
      </c>
      <c r="B119" s="187" t="s">
        <v>81</v>
      </c>
      <c r="C119" s="180">
        <f>'[2]Faludi F Könyvtár kötelező '!$C18</f>
        <v>0</v>
      </c>
      <c r="D119" s="180">
        <v>0</v>
      </c>
      <c r="E119" s="180">
        <v>0</v>
      </c>
      <c r="F119" s="180">
        <f t="shared" si="6"/>
        <v>0</v>
      </c>
      <c r="G119" s="181">
        <f>'[2]Faludi F Könyvtár kötelező '!$BA18</f>
        <v>0</v>
      </c>
      <c r="H119" s="180">
        <v>0</v>
      </c>
      <c r="I119" s="180">
        <v>0</v>
      </c>
      <c r="J119" s="180">
        <f t="shared" si="7"/>
        <v>0</v>
      </c>
    </row>
    <row r="120" spans="1:10" s="86" customFormat="1" ht="99.95" customHeight="1">
      <c r="A120" s="192" t="s">
        <v>130</v>
      </c>
      <c r="B120" s="191" t="s">
        <v>81</v>
      </c>
      <c r="C120" s="182">
        <f>'[2]Faludi F Könyvtár kötelező '!$C19</f>
        <v>0</v>
      </c>
      <c r="D120" s="182">
        <v>0</v>
      </c>
      <c r="E120" s="182">
        <v>0</v>
      </c>
      <c r="F120" s="182">
        <f t="shared" si="6"/>
        <v>0</v>
      </c>
      <c r="G120" s="183">
        <f>'[2]Faludi F Könyvtár kötelező '!$BA19</f>
        <v>0</v>
      </c>
      <c r="H120" s="182">
        <v>0</v>
      </c>
      <c r="I120" s="182">
        <v>0</v>
      </c>
      <c r="J120" s="182">
        <f t="shared" si="7"/>
        <v>0</v>
      </c>
    </row>
    <row r="121" spans="1:10" s="86" customFormat="1" ht="99.95" customHeight="1">
      <c r="A121" s="192" t="s">
        <v>133</v>
      </c>
      <c r="B121" s="191" t="s">
        <v>83</v>
      </c>
      <c r="C121" s="182">
        <f>'[2]Faludi F Könyvtár kötelező '!$C20</f>
        <v>0</v>
      </c>
      <c r="D121" s="182">
        <v>0</v>
      </c>
      <c r="E121" s="182">
        <v>0</v>
      </c>
      <c r="F121" s="182">
        <f t="shared" si="6"/>
        <v>0</v>
      </c>
      <c r="G121" s="183">
        <f>'[2]Faludi F Könyvtár kötelező '!$BA20</f>
        <v>0</v>
      </c>
      <c r="H121" s="182">
        <v>0</v>
      </c>
      <c r="I121" s="182">
        <v>0</v>
      </c>
      <c r="J121" s="182">
        <f t="shared" si="7"/>
        <v>0</v>
      </c>
    </row>
    <row r="122" spans="1:10" s="86" customFormat="1" ht="99.95" customHeight="1">
      <c r="A122" s="186" t="s">
        <v>343</v>
      </c>
      <c r="B122" s="187" t="s">
        <v>342</v>
      </c>
      <c r="C122" s="180">
        <f>'[2]Faludi F Könyvtár kötelező '!$C21</f>
        <v>0</v>
      </c>
      <c r="D122" s="180">
        <v>0</v>
      </c>
      <c r="E122" s="180">
        <v>0</v>
      </c>
      <c r="F122" s="180">
        <f t="shared" si="6"/>
        <v>0</v>
      </c>
      <c r="G122" s="181">
        <f>'[2]Faludi F Könyvtár kötelező '!$BA21</f>
        <v>0</v>
      </c>
      <c r="H122" s="180">
        <v>0</v>
      </c>
      <c r="I122" s="180">
        <v>0</v>
      </c>
      <c r="J122" s="180">
        <f t="shared" si="7"/>
        <v>0</v>
      </c>
    </row>
    <row r="123" spans="1:10" s="86" customFormat="1" ht="99.95" customHeight="1">
      <c r="A123" s="186" t="s">
        <v>84</v>
      </c>
      <c r="B123" s="187" t="s">
        <v>85</v>
      </c>
      <c r="C123" s="180">
        <f>'[2]Faludi F Könyvtár kötelező '!$C22</f>
        <v>0</v>
      </c>
      <c r="D123" s="180">
        <v>0</v>
      </c>
      <c r="E123" s="180">
        <v>0</v>
      </c>
      <c r="F123" s="180">
        <f t="shared" si="6"/>
        <v>0</v>
      </c>
      <c r="G123" s="181">
        <f>'[2]Faludi F Könyvtár kötelező '!$BA22</f>
        <v>0</v>
      </c>
      <c r="H123" s="180">
        <v>0</v>
      </c>
      <c r="I123" s="180">
        <v>0</v>
      </c>
      <c r="J123" s="180">
        <f t="shared" si="7"/>
        <v>0</v>
      </c>
    </row>
    <row r="124" spans="1:10" s="86" customFormat="1" ht="99.95" customHeight="1">
      <c r="A124" s="192" t="s">
        <v>134</v>
      </c>
      <c r="B124" s="191" t="s">
        <v>88</v>
      </c>
      <c r="C124" s="182">
        <f>'[2]Faludi F Könyvtár kötelező '!$C23</f>
        <v>0</v>
      </c>
      <c r="D124" s="182">
        <v>0</v>
      </c>
      <c r="E124" s="182">
        <v>0</v>
      </c>
      <c r="F124" s="182">
        <f t="shared" si="6"/>
        <v>0</v>
      </c>
      <c r="G124" s="183">
        <f>'[2]Faludi F Könyvtár kötelező '!$BA23</f>
        <v>0</v>
      </c>
      <c r="H124" s="182">
        <v>0</v>
      </c>
      <c r="I124" s="182">
        <v>0</v>
      </c>
      <c r="J124" s="182">
        <f t="shared" si="7"/>
        <v>0</v>
      </c>
    </row>
    <row r="125" spans="1:10" s="86" customFormat="1" ht="99.95" customHeight="1">
      <c r="A125" s="186" t="s">
        <v>135</v>
      </c>
      <c r="B125" s="187" t="s">
        <v>193</v>
      </c>
      <c r="C125" s="180">
        <f>'[2]Faludi F Könyvtár kötelező '!$C24</f>
        <v>0</v>
      </c>
      <c r="D125" s="180">
        <v>0</v>
      </c>
      <c r="E125" s="180">
        <v>0</v>
      </c>
      <c r="F125" s="180">
        <f t="shared" si="6"/>
        <v>0</v>
      </c>
      <c r="G125" s="181">
        <f>'[2]Faludi F Könyvtár kötelező '!$BA24</f>
        <v>0</v>
      </c>
      <c r="H125" s="180">
        <v>0</v>
      </c>
      <c r="I125" s="180">
        <v>0</v>
      </c>
      <c r="J125" s="180">
        <f t="shared" si="7"/>
        <v>0</v>
      </c>
    </row>
    <row r="126" spans="1:10" s="86" customFormat="1" ht="99.95" customHeight="1">
      <c r="A126" s="186" t="s">
        <v>375</v>
      </c>
      <c r="B126" s="187" t="s">
        <v>193</v>
      </c>
      <c r="C126" s="180">
        <f>'[2]Faludi F Könyvtár kötelező '!$C25</f>
        <v>0</v>
      </c>
      <c r="D126" s="180">
        <v>0</v>
      </c>
      <c r="E126" s="180">
        <v>0</v>
      </c>
      <c r="F126" s="180">
        <f t="shared" si="6"/>
        <v>0</v>
      </c>
      <c r="G126" s="181">
        <f>'[2]Faludi F Könyvtár kötelező '!$BA25</f>
        <v>0</v>
      </c>
      <c r="H126" s="180">
        <v>0</v>
      </c>
      <c r="I126" s="180">
        <v>0</v>
      </c>
      <c r="J126" s="180">
        <f t="shared" si="7"/>
        <v>0</v>
      </c>
    </row>
    <row r="127" spans="1:10" s="86" customFormat="1" ht="99.95" customHeight="1">
      <c r="A127" s="193" t="s">
        <v>324</v>
      </c>
      <c r="B127" s="187" t="s">
        <v>98</v>
      </c>
      <c r="C127" s="180">
        <f>'[2]Faludi F Könyvtár kötelező '!$C26</f>
        <v>0</v>
      </c>
      <c r="D127" s="180">
        <v>0</v>
      </c>
      <c r="E127" s="180">
        <v>0</v>
      </c>
      <c r="F127" s="180">
        <f t="shared" si="6"/>
        <v>0</v>
      </c>
      <c r="G127" s="181">
        <f>'[2]Faludi F Könyvtár kötelező '!$BA26</f>
        <v>0</v>
      </c>
      <c r="H127" s="180">
        <v>0</v>
      </c>
      <c r="I127" s="180">
        <v>0</v>
      </c>
      <c r="J127" s="180">
        <f t="shared" si="7"/>
        <v>0</v>
      </c>
    </row>
    <row r="128" spans="1:10" s="86" customFormat="1" ht="99.95" customHeight="1">
      <c r="A128" s="193" t="s">
        <v>543</v>
      </c>
      <c r="B128" s="187" t="s">
        <v>98</v>
      </c>
      <c r="C128" s="180">
        <f>'[2]Faludi F Könyvtár kötelező '!$C27</f>
        <v>0</v>
      </c>
      <c r="D128" s="180">
        <v>0</v>
      </c>
      <c r="E128" s="180">
        <v>0</v>
      </c>
      <c r="F128" s="180">
        <f t="shared" si="6"/>
        <v>0</v>
      </c>
      <c r="G128" s="181">
        <f>'[2]Faludi F Könyvtár kötelező '!$BA27</f>
        <v>0</v>
      </c>
      <c r="H128" s="180">
        <v>0</v>
      </c>
      <c r="I128" s="180">
        <v>0</v>
      </c>
      <c r="J128" s="180">
        <f t="shared" si="7"/>
        <v>0</v>
      </c>
    </row>
    <row r="129" spans="1:155" s="86" customFormat="1" ht="99.95" customHeight="1">
      <c r="A129" s="186" t="s">
        <v>349</v>
      </c>
      <c r="B129" s="187" t="s">
        <v>344</v>
      </c>
      <c r="C129" s="180">
        <f>'[2]Faludi F Könyvtár kötelező '!$C28</f>
        <v>43782791</v>
      </c>
      <c r="D129" s="180">
        <v>0</v>
      </c>
      <c r="E129" s="180">
        <v>0</v>
      </c>
      <c r="F129" s="180">
        <f t="shared" si="6"/>
        <v>43782791</v>
      </c>
      <c r="G129" s="181">
        <f>'[2]Faludi F Könyvtár kötelező '!$BA28</f>
        <v>48604588</v>
      </c>
      <c r="H129" s="180">
        <v>0</v>
      </c>
      <c r="I129" s="180">
        <v>0</v>
      </c>
      <c r="J129" s="180">
        <f t="shared" si="7"/>
        <v>48604588</v>
      </c>
    </row>
    <row r="130" spans="1:155" s="86" customFormat="1" ht="99.95" customHeight="1">
      <c r="A130" s="192" t="s">
        <v>191</v>
      </c>
      <c r="B130" s="191" t="s">
        <v>192</v>
      </c>
      <c r="C130" s="182">
        <f>'[2]Faludi F Könyvtár kötelező '!$C29</f>
        <v>43782791</v>
      </c>
      <c r="D130" s="182">
        <v>0</v>
      </c>
      <c r="E130" s="182">
        <v>0</v>
      </c>
      <c r="F130" s="182">
        <f t="shared" si="6"/>
        <v>43782791</v>
      </c>
      <c r="G130" s="183">
        <f>'[2]Faludi F Könyvtár kötelező '!$BA29</f>
        <v>48604588</v>
      </c>
      <c r="H130" s="182">
        <v>0</v>
      </c>
      <c r="I130" s="182">
        <v>0</v>
      </c>
      <c r="J130" s="182">
        <f t="shared" si="7"/>
        <v>48604588</v>
      </c>
    </row>
    <row r="131" spans="1:155" s="86" customFormat="1" ht="99.95" customHeight="1">
      <c r="A131" s="186" t="s">
        <v>86</v>
      </c>
      <c r="B131" s="187" t="s">
        <v>87</v>
      </c>
      <c r="C131" s="180">
        <f>'[2]Faludi F Könyvtár kötelező '!$C30</f>
        <v>2500000</v>
      </c>
      <c r="D131" s="180">
        <v>0</v>
      </c>
      <c r="E131" s="180">
        <v>0</v>
      </c>
      <c r="F131" s="180">
        <f t="shared" si="6"/>
        <v>2500000</v>
      </c>
      <c r="G131" s="181">
        <f>'[2]Faludi F Könyvtár kötelező '!$BA30</f>
        <v>2500000</v>
      </c>
      <c r="H131" s="180">
        <v>0</v>
      </c>
      <c r="I131" s="180">
        <v>0</v>
      </c>
      <c r="J131" s="180">
        <f t="shared" si="7"/>
        <v>2500000</v>
      </c>
    </row>
    <row r="132" spans="1:155" s="86" customFormat="1" ht="99.95" customHeight="1">
      <c r="A132" s="192" t="s">
        <v>194</v>
      </c>
      <c r="B132" s="191" t="s">
        <v>195</v>
      </c>
      <c r="C132" s="182">
        <f>'[2]Faludi F Könyvtár kötelező '!$C31</f>
        <v>46282791</v>
      </c>
      <c r="D132" s="182">
        <v>0</v>
      </c>
      <c r="E132" s="182">
        <v>0</v>
      </c>
      <c r="F132" s="182">
        <f t="shared" si="6"/>
        <v>46282791</v>
      </c>
      <c r="G132" s="183">
        <f>'[2]Faludi F Könyvtár kötelező '!$BA31</f>
        <v>51104588</v>
      </c>
      <c r="H132" s="182">
        <v>0</v>
      </c>
      <c r="I132" s="182">
        <v>0</v>
      </c>
      <c r="J132" s="182">
        <f t="shared" si="7"/>
        <v>51104588</v>
      </c>
    </row>
    <row r="133" spans="1:155" ht="42.75" customHeight="1">
      <c r="A133" s="291" t="s">
        <v>0</v>
      </c>
      <c r="B133" s="294" t="s">
        <v>551</v>
      </c>
      <c r="C133" s="308" t="s">
        <v>327</v>
      </c>
      <c r="D133" s="309"/>
      <c r="E133" s="309"/>
      <c r="F133" s="309"/>
      <c r="G133" s="310"/>
      <c r="H133" s="310"/>
      <c r="I133" s="310"/>
      <c r="J133" s="311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1:155" ht="25.5" customHeight="1">
      <c r="A134" s="292"/>
      <c r="B134" s="295"/>
      <c r="C134" s="312"/>
      <c r="D134" s="313"/>
      <c r="E134" s="313"/>
      <c r="F134" s="313"/>
      <c r="G134" s="314"/>
      <c r="H134" s="314"/>
      <c r="I134" s="314"/>
      <c r="J134" s="315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1:155" ht="137.25">
      <c r="A135" s="293"/>
      <c r="B135" s="296"/>
      <c r="C135" s="184" t="s">
        <v>547</v>
      </c>
      <c r="D135" s="184" t="s">
        <v>548</v>
      </c>
      <c r="E135" s="184" t="s">
        <v>546</v>
      </c>
      <c r="F135" s="185" t="s">
        <v>348</v>
      </c>
      <c r="G135" s="184" t="s">
        <v>545</v>
      </c>
      <c r="H135" s="184" t="s">
        <v>544</v>
      </c>
      <c r="I135" s="184" t="s">
        <v>549</v>
      </c>
      <c r="J135" s="185" t="s">
        <v>550</v>
      </c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1:155" ht="99.95" customHeight="1">
      <c r="A136" s="186" t="s">
        <v>50</v>
      </c>
      <c r="B136" s="187" t="s">
        <v>51</v>
      </c>
      <c r="C136" s="180">
        <f>'[2]Körmendi Kult. Közp.kötelezö'!$C2</f>
        <v>0</v>
      </c>
      <c r="D136" s="180">
        <v>0</v>
      </c>
      <c r="E136" s="180">
        <v>0</v>
      </c>
      <c r="F136" s="180">
        <f>SUM(C136:E136)</f>
        <v>0</v>
      </c>
      <c r="G136" s="181">
        <f>'[2]Körmendi Kult. Közp.kötelezö'!$BA2</f>
        <v>0</v>
      </c>
      <c r="H136" s="180">
        <v>0</v>
      </c>
      <c r="I136" s="180">
        <v>0</v>
      </c>
      <c r="J136" s="180">
        <f>SUM(G136:I136)</f>
        <v>0</v>
      </c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1:155" ht="99.95" customHeight="1">
      <c r="A137" s="186" t="s">
        <v>52</v>
      </c>
      <c r="B137" s="187" t="s">
        <v>53</v>
      </c>
      <c r="C137" s="180">
        <f>'[2]Körmendi Kult. Közp.kötelezö'!$C3</f>
        <v>0</v>
      </c>
      <c r="D137" s="180">
        <v>0</v>
      </c>
      <c r="E137" s="180">
        <v>0</v>
      </c>
      <c r="F137" s="180">
        <f t="shared" ref="F137:F165" si="8">SUM(C137:E137)</f>
        <v>0</v>
      </c>
      <c r="G137" s="181">
        <f>'[2]Körmendi Kult. Közp.kötelezö'!$BA3</f>
        <v>0</v>
      </c>
      <c r="H137" s="180">
        <v>0</v>
      </c>
      <c r="I137" s="180">
        <v>0</v>
      </c>
      <c r="J137" s="180">
        <f t="shared" ref="J137:J165" si="9">SUM(G137:I137)</f>
        <v>0</v>
      </c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1:155" ht="99.95" customHeight="1">
      <c r="A138" s="186" t="s">
        <v>54</v>
      </c>
      <c r="B138" s="187" t="s">
        <v>55</v>
      </c>
      <c r="C138" s="180">
        <f>'[2]Körmendi Kult. Közp.kötelezö'!$C4</f>
        <v>0</v>
      </c>
      <c r="D138" s="180">
        <v>0</v>
      </c>
      <c r="E138" s="180">
        <v>0</v>
      </c>
      <c r="F138" s="180">
        <f t="shared" si="8"/>
        <v>0</v>
      </c>
      <c r="G138" s="181">
        <f>'[2]Körmendi Kult. Közp.kötelezö'!$BA4</f>
        <v>0</v>
      </c>
      <c r="H138" s="180">
        <v>0</v>
      </c>
      <c r="I138" s="180">
        <v>0</v>
      </c>
      <c r="J138" s="180">
        <f t="shared" si="9"/>
        <v>0</v>
      </c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1:155" ht="99.95" customHeight="1">
      <c r="A139" s="186" t="s">
        <v>56</v>
      </c>
      <c r="B139" s="187" t="s">
        <v>57</v>
      </c>
      <c r="C139" s="180">
        <f>'[2]Körmendi Kult. Közp.kötelezö'!$C5</f>
        <v>0</v>
      </c>
      <c r="D139" s="180">
        <v>0</v>
      </c>
      <c r="E139" s="180">
        <v>0</v>
      </c>
      <c r="F139" s="180">
        <f t="shared" si="8"/>
        <v>0</v>
      </c>
      <c r="G139" s="181">
        <f>'[2]Körmendi Kult. Közp.kötelezö'!$BA5</f>
        <v>0</v>
      </c>
      <c r="H139" s="180">
        <v>0</v>
      </c>
      <c r="I139" s="180">
        <v>0</v>
      </c>
      <c r="J139" s="180">
        <f t="shared" si="9"/>
        <v>0</v>
      </c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1:155" ht="99.95" customHeight="1">
      <c r="A140" s="186" t="s">
        <v>58</v>
      </c>
      <c r="B140" s="187" t="s">
        <v>59</v>
      </c>
      <c r="C140" s="180">
        <f>'[2]Körmendi Kult. Közp.kötelezö'!$C6</f>
        <v>0</v>
      </c>
      <c r="D140" s="180">
        <v>0</v>
      </c>
      <c r="E140" s="180">
        <v>0</v>
      </c>
      <c r="F140" s="180">
        <f t="shared" si="8"/>
        <v>0</v>
      </c>
      <c r="G140" s="181">
        <f>'[2]Körmendi Kult. Közp.kötelezö'!$BA6</f>
        <v>0</v>
      </c>
      <c r="H140" s="180">
        <v>0</v>
      </c>
      <c r="I140" s="180">
        <v>0</v>
      </c>
      <c r="J140" s="180">
        <f t="shared" si="9"/>
        <v>0</v>
      </c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1:155" ht="99.95" customHeight="1">
      <c r="A141" s="186" t="s">
        <v>60</v>
      </c>
      <c r="B141" s="187" t="s">
        <v>61</v>
      </c>
      <c r="C141" s="180">
        <f>'[2]Körmendi Kult. Közp.kötelezö'!$C7</f>
        <v>0</v>
      </c>
      <c r="D141" s="180">
        <v>0</v>
      </c>
      <c r="E141" s="180">
        <v>0</v>
      </c>
      <c r="F141" s="180">
        <f t="shared" si="8"/>
        <v>0</v>
      </c>
      <c r="G141" s="181">
        <f>'[2]Körmendi Kult. Közp.kötelezö'!$BA7</f>
        <v>0</v>
      </c>
      <c r="H141" s="180">
        <v>0</v>
      </c>
      <c r="I141" s="180">
        <v>0</v>
      </c>
      <c r="J141" s="180">
        <f t="shared" si="9"/>
        <v>0</v>
      </c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1:155" ht="99.95" customHeight="1" thickBot="1">
      <c r="A142" s="186" t="s">
        <v>62</v>
      </c>
      <c r="B142" s="187" t="s">
        <v>63</v>
      </c>
      <c r="C142" s="180">
        <f>'[2]Körmendi Kult. Közp.kötelezö'!$C8</f>
        <v>0</v>
      </c>
      <c r="D142" s="180">
        <v>0</v>
      </c>
      <c r="E142" s="180">
        <v>0</v>
      </c>
      <c r="F142" s="180">
        <f t="shared" si="8"/>
        <v>0</v>
      </c>
      <c r="G142" s="181">
        <f>'[2]Körmendi Kult. Közp.kötelezö'!$BA8</f>
        <v>7609432</v>
      </c>
      <c r="H142" s="180">
        <v>0</v>
      </c>
      <c r="I142" s="180">
        <v>0</v>
      </c>
      <c r="J142" s="180">
        <f t="shared" si="9"/>
        <v>7609432</v>
      </c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</row>
    <row r="143" spans="1:155" s="90" customFormat="1" ht="99.95" customHeight="1" thickBot="1">
      <c r="A143" s="192" t="s">
        <v>64</v>
      </c>
      <c r="B143" s="191" t="s">
        <v>65</v>
      </c>
      <c r="C143" s="182">
        <f>'[2]Körmendi Kult. Közp.kötelezö'!$C9</f>
        <v>0</v>
      </c>
      <c r="D143" s="182">
        <v>0</v>
      </c>
      <c r="E143" s="182">
        <v>0</v>
      </c>
      <c r="F143" s="182">
        <f t="shared" si="8"/>
        <v>0</v>
      </c>
      <c r="G143" s="183">
        <f>'[2]Körmendi Kult. Közp.kötelezö'!$BA9</f>
        <v>7609432</v>
      </c>
      <c r="H143" s="182">
        <v>0</v>
      </c>
      <c r="I143" s="182">
        <v>0</v>
      </c>
      <c r="J143" s="182">
        <f t="shared" si="9"/>
        <v>7609432</v>
      </c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</row>
    <row r="144" spans="1:155" s="90" customFormat="1" ht="99.95" customHeight="1" thickBot="1">
      <c r="A144" s="192" t="s">
        <v>66</v>
      </c>
      <c r="B144" s="191" t="s">
        <v>67</v>
      </c>
      <c r="C144" s="182">
        <f>'[2]Körmendi Kult. Közp.kötelezö'!$C10</f>
        <v>0</v>
      </c>
      <c r="D144" s="182">
        <v>0</v>
      </c>
      <c r="E144" s="182">
        <v>0</v>
      </c>
      <c r="F144" s="182">
        <f t="shared" si="8"/>
        <v>0</v>
      </c>
      <c r="G144" s="183">
        <f>'[2]Körmendi Kult. Közp.kötelezö'!$BA10</f>
        <v>0</v>
      </c>
      <c r="H144" s="182">
        <v>0</v>
      </c>
      <c r="I144" s="182">
        <v>0</v>
      </c>
      <c r="J144" s="182">
        <f t="shared" si="9"/>
        <v>0</v>
      </c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</row>
    <row r="145" spans="1:155" ht="99.95" customHeight="1">
      <c r="A145" s="186" t="s">
        <v>68</v>
      </c>
      <c r="B145" s="187" t="s">
        <v>69</v>
      </c>
      <c r="C145" s="180">
        <f>'[2]Körmendi Kult. Közp.kötelezö'!$C11</f>
        <v>0</v>
      </c>
      <c r="D145" s="180">
        <v>0</v>
      </c>
      <c r="E145" s="180">
        <v>0</v>
      </c>
      <c r="F145" s="180">
        <f t="shared" si="8"/>
        <v>0</v>
      </c>
      <c r="G145" s="181">
        <f>'[2]Körmendi Kult. Közp.kötelezö'!$BA11</f>
        <v>0</v>
      </c>
      <c r="H145" s="180">
        <v>0</v>
      </c>
      <c r="I145" s="180">
        <v>0</v>
      </c>
      <c r="J145" s="180">
        <f t="shared" si="9"/>
        <v>0</v>
      </c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</row>
    <row r="146" spans="1:155" ht="99.95" customHeight="1">
      <c r="A146" s="186" t="s">
        <v>70</v>
      </c>
      <c r="B146" s="187" t="s">
        <v>71</v>
      </c>
      <c r="C146" s="180">
        <f>'[2]Körmendi Kult. Közp.kötelezö'!$C12</f>
        <v>0</v>
      </c>
      <c r="D146" s="180">
        <v>0</v>
      </c>
      <c r="E146" s="180">
        <v>0</v>
      </c>
      <c r="F146" s="180">
        <f t="shared" si="8"/>
        <v>0</v>
      </c>
      <c r="G146" s="181">
        <f>'[2]Körmendi Kult. Közp.kötelezö'!$BA12</f>
        <v>0</v>
      </c>
      <c r="H146" s="180">
        <v>0</v>
      </c>
      <c r="I146" s="180">
        <v>0</v>
      </c>
      <c r="J146" s="180">
        <f t="shared" si="9"/>
        <v>0</v>
      </c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</row>
    <row r="147" spans="1:155" ht="99.95" customHeight="1">
      <c r="A147" s="188" t="s">
        <v>341</v>
      </c>
      <c r="B147" s="187" t="s">
        <v>174</v>
      </c>
      <c r="C147" s="180">
        <f>'[2]Körmendi Kult. Közp.kötelezö'!$C13</f>
        <v>0</v>
      </c>
      <c r="D147" s="180">
        <v>0</v>
      </c>
      <c r="E147" s="180">
        <v>0</v>
      </c>
      <c r="F147" s="180">
        <f t="shared" si="8"/>
        <v>0</v>
      </c>
      <c r="G147" s="181">
        <f>'[2]Körmendi Kult. Közp.kötelezö'!$BA13</f>
        <v>0</v>
      </c>
      <c r="H147" s="180">
        <v>0</v>
      </c>
      <c r="I147" s="180">
        <v>0</v>
      </c>
      <c r="J147" s="180">
        <f t="shared" si="9"/>
        <v>0</v>
      </c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</row>
    <row r="148" spans="1:155" ht="99.95" customHeight="1" thickBot="1">
      <c r="A148" s="186" t="s">
        <v>72</v>
      </c>
      <c r="B148" s="187" t="s">
        <v>73</v>
      </c>
      <c r="C148" s="180">
        <f>'[2]Körmendi Kult. Közp.kötelezö'!$C14</f>
        <v>0</v>
      </c>
      <c r="D148" s="180">
        <v>0</v>
      </c>
      <c r="E148" s="180">
        <v>0</v>
      </c>
      <c r="F148" s="180">
        <f t="shared" si="8"/>
        <v>0</v>
      </c>
      <c r="G148" s="181">
        <f>'[2]Körmendi Kult. Közp.kötelezö'!$BA14</f>
        <v>0</v>
      </c>
      <c r="H148" s="180">
        <v>0</v>
      </c>
      <c r="I148" s="180">
        <v>0</v>
      </c>
      <c r="J148" s="180">
        <f t="shared" si="9"/>
        <v>0</v>
      </c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</row>
    <row r="149" spans="1:155" s="90" customFormat="1" ht="99.95" customHeight="1" thickBot="1">
      <c r="A149" s="192" t="s">
        <v>74</v>
      </c>
      <c r="B149" s="191" t="s">
        <v>75</v>
      </c>
      <c r="C149" s="182">
        <f>'[2]Körmendi Kult. Közp.kötelezö'!$C15</f>
        <v>0</v>
      </c>
      <c r="D149" s="182">
        <v>0</v>
      </c>
      <c r="E149" s="182">
        <v>0</v>
      </c>
      <c r="F149" s="182">
        <f t="shared" si="8"/>
        <v>0</v>
      </c>
      <c r="G149" s="183">
        <f>'[2]Körmendi Kult. Közp.kötelezö'!$BA15</f>
        <v>0</v>
      </c>
      <c r="H149" s="182">
        <v>0</v>
      </c>
      <c r="I149" s="182">
        <v>0</v>
      </c>
      <c r="J149" s="182">
        <f t="shared" si="9"/>
        <v>0</v>
      </c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</row>
    <row r="150" spans="1:155" s="90" customFormat="1" ht="99.95" customHeight="1" thickBot="1">
      <c r="A150" s="192" t="s">
        <v>76</v>
      </c>
      <c r="B150" s="191" t="s">
        <v>77</v>
      </c>
      <c r="C150" s="182">
        <f>'[2]Körmendi Kult. Közp.kötelezö'!$C16</f>
        <v>15000000</v>
      </c>
      <c r="D150" s="182">
        <v>0</v>
      </c>
      <c r="E150" s="182">
        <v>0</v>
      </c>
      <c r="F150" s="182">
        <f t="shared" si="8"/>
        <v>15000000</v>
      </c>
      <c r="G150" s="183">
        <f>'[2]Körmendi Kult. Közp.kötelezö'!$BA16</f>
        <v>15000000</v>
      </c>
      <c r="H150" s="182">
        <v>0</v>
      </c>
      <c r="I150" s="182">
        <v>0</v>
      </c>
      <c r="J150" s="182">
        <f t="shared" si="9"/>
        <v>15000000</v>
      </c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</row>
    <row r="151" spans="1:155" ht="99.95" customHeight="1" thickBot="1">
      <c r="A151" s="186" t="s">
        <v>78</v>
      </c>
      <c r="B151" s="187" t="s">
        <v>79</v>
      </c>
      <c r="C151" s="180">
        <f>'[2]Körmendi Kult. Közp.kötelezö'!$C17</f>
        <v>0</v>
      </c>
      <c r="D151" s="180">
        <v>0</v>
      </c>
      <c r="E151" s="180">
        <v>0</v>
      </c>
      <c r="F151" s="180">
        <f t="shared" si="8"/>
        <v>0</v>
      </c>
      <c r="G151" s="181">
        <f>'[2]Körmendi Kult. Közp.kötelezö'!$BA17</f>
        <v>0</v>
      </c>
      <c r="H151" s="180">
        <v>0</v>
      </c>
      <c r="I151" s="180">
        <v>0</v>
      </c>
      <c r="J151" s="180">
        <f t="shared" si="9"/>
        <v>0</v>
      </c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</row>
    <row r="152" spans="1:155" s="90" customFormat="1" ht="99.95" customHeight="1" thickBot="1">
      <c r="A152" s="186" t="s">
        <v>80</v>
      </c>
      <c r="B152" s="187" t="s">
        <v>81</v>
      </c>
      <c r="C152" s="180">
        <f>'[2]Körmendi Kult. Közp.kötelezö'!$C18</f>
        <v>0</v>
      </c>
      <c r="D152" s="180">
        <v>0</v>
      </c>
      <c r="E152" s="180">
        <v>0</v>
      </c>
      <c r="F152" s="180">
        <f t="shared" si="8"/>
        <v>0</v>
      </c>
      <c r="G152" s="181">
        <f>'[2]Körmendi Kult. Közp.kötelezö'!$BA18</f>
        <v>0</v>
      </c>
      <c r="H152" s="180">
        <v>0</v>
      </c>
      <c r="I152" s="180">
        <v>0</v>
      </c>
      <c r="J152" s="180">
        <f t="shared" si="9"/>
        <v>0</v>
      </c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</row>
    <row r="153" spans="1:155" ht="99.95" customHeight="1" thickBot="1">
      <c r="A153" s="192" t="s">
        <v>130</v>
      </c>
      <c r="B153" s="191" t="s">
        <v>81</v>
      </c>
      <c r="C153" s="182">
        <f>'[2]Körmendi Kult. Közp.kötelezö'!$C19</f>
        <v>0</v>
      </c>
      <c r="D153" s="182">
        <v>0</v>
      </c>
      <c r="E153" s="182">
        <v>0</v>
      </c>
      <c r="F153" s="182">
        <f t="shared" si="8"/>
        <v>0</v>
      </c>
      <c r="G153" s="183">
        <f>'[2]Körmendi Kult. Közp.kötelezö'!$BA19</f>
        <v>0</v>
      </c>
      <c r="H153" s="182">
        <v>0</v>
      </c>
      <c r="I153" s="182">
        <v>0</v>
      </c>
      <c r="J153" s="182">
        <f t="shared" si="9"/>
        <v>0</v>
      </c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</row>
    <row r="154" spans="1:155" s="90" customFormat="1" ht="99.95" customHeight="1" thickBot="1">
      <c r="A154" s="192" t="s">
        <v>82</v>
      </c>
      <c r="B154" s="191" t="s">
        <v>83</v>
      </c>
      <c r="C154" s="182">
        <f>'[2]Körmendi Kult. Közp.kötelezö'!$C20</f>
        <v>0</v>
      </c>
      <c r="D154" s="182">
        <v>0</v>
      </c>
      <c r="E154" s="182">
        <v>0</v>
      </c>
      <c r="F154" s="182">
        <f t="shared" si="8"/>
        <v>0</v>
      </c>
      <c r="G154" s="183">
        <f>'[2]Körmendi Kult. Közp.kötelezö'!$BA20</f>
        <v>0</v>
      </c>
      <c r="H154" s="182">
        <v>0</v>
      </c>
      <c r="I154" s="182">
        <v>0</v>
      </c>
      <c r="J154" s="182">
        <f t="shared" si="9"/>
        <v>0</v>
      </c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</row>
    <row r="155" spans="1:155" s="84" customFormat="1" ht="99.95" customHeight="1">
      <c r="A155" s="186" t="s">
        <v>343</v>
      </c>
      <c r="B155" s="187" t="s">
        <v>342</v>
      </c>
      <c r="C155" s="180">
        <f>'[2]Körmendi Kult. Közp.kötelezö'!$C21</f>
        <v>0</v>
      </c>
      <c r="D155" s="180">
        <v>0</v>
      </c>
      <c r="E155" s="180">
        <v>0</v>
      </c>
      <c r="F155" s="180">
        <f t="shared" si="8"/>
        <v>0</v>
      </c>
      <c r="G155" s="181">
        <f>'[2]Körmendi Kult. Közp.kötelezö'!$BA21</f>
        <v>0</v>
      </c>
      <c r="H155" s="180">
        <v>0</v>
      </c>
      <c r="I155" s="180">
        <v>0</v>
      </c>
      <c r="J155" s="180">
        <f t="shared" si="9"/>
        <v>0</v>
      </c>
    </row>
    <row r="156" spans="1:155" ht="99.95" customHeight="1" thickBot="1">
      <c r="A156" s="186" t="s">
        <v>84</v>
      </c>
      <c r="B156" s="187" t="s">
        <v>85</v>
      </c>
      <c r="C156" s="180">
        <f>'[2]Körmendi Kult. Közp.kötelezö'!$C22</f>
        <v>0</v>
      </c>
      <c r="D156" s="180">
        <v>0</v>
      </c>
      <c r="E156" s="180">
        <v>0</v>
      </c>
      <c r="F156" s="180">
        <f t="shared" si="8"/>
        <v>0</v>
      </c>
      <c r="G156" s="181">
        <f>'[2]Körmendi Kult. Közp.kötelezö'!$BA22</f>
        <v>0</v>
      </c>
      <c r="H156" s="180">
        <v>0</v>
      </c>
      <c r="I156" s="180">
        <v>0</v>
      </c>
      <c r="J156" s="180">
        <f t="shared" si="9"/>
        <v>0</v>
      </c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</row>
    <row r="157" spans="1:155" s="90" customFormat="1" ht="99.95" customHeight="1" thickBot="1">
      <c r="A157" s="192" t="s">
        <v>134</v>
      </c>
      <c r="B157" s="191" t="s">
        <v>88</v>
      </c>
      <c r="C157" s="182">
        <f>'[2]Körmendi Kult. Közp.kötelezö'!$C23</f>
        <v>0</v>
      </c>
      <c r="D157" s="182">
        <v>0</v>
      </c>
      <c r="E157" s="182">
        <v>0</v>
      </c>
      <c r="F157" s="182">
        <f t="shared" si="8"/>
        <v>0</v>
      </c>
      <c r="G157" s="183">
        <f>'[2]Körmendi Kult. Közp.kötelezö'!$BA23</f>
        <v>0</v>
      </c>
      <c r="H157" s="182">
        <v>0</v>
      </c>
      <c r="I157" s="182">
        <v>0</v>
      </c>
      <c r="J157" s="182">
        <f t="shared" si="9"/>
        <v>0</v>
      </c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</row>
    <row r="158" spans="1:155" s="90" customFormat="1" ht="99.95" customHeight="1" thickBot="1">
      <c r="A158" s="186" t="s">
        <v>135</v>
      </c>
      <c r="B158" s="187" t="s">
        <v>193</v>
      </c>
      <c r="C158" s="180">
        <f>'[2]Körmendi Kult. Közp.kötelezö'!$C24</f>
        <v>0</v>
      </c>
      <c r="D158" s="180">
        <v>0</v>
      </c>
      <c r="E158" s="180">
        <v>0</v>
      </c>
      <c r="F158" s="180">
        <f t="shared" si="8"/>
        <v>0</v>
      </c>
      <c r="G158" s="181">
        <f>'[2]Körmendi Kult. Közp.kötelezö'!$BA24</f>
        <v>0</v>
      </c>
      <c r="H158" s="180">
        <v>0</v>
      </c>
      <c r="I158" s="180">
        <v>0</v>
      </c>
      <c r="J158" s="180">
        <f t="shared" si="9"/>
        <v>0</v>
      </c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</row>
    <row r="159" spans="1:155" s="90" customFormat="1" ht="99.95" customHeight="1" thickBot="1">
      <c r="A159" s="186" t="s">
        <v>375</v>
      </c>
      <c r="B159" s="187" t="s">
        <v>193</v>
      </c>
      <c r="C159" s="180">
        <f>'[2]Körmendi Kult. Közp.kötelezö'!$C25</f>
        <v>0</v>
      </c>
      <c r="D159" s="180">
        <v>0</v>
      </c>
      <c r="E159" s="180">
        <v>0</v>
      </c>
      <c r="F159" s="180">
        <f t="shared" si="8"/>
        <v>0</v>
      </c>
      <c r="G159" s="181">
        <f>'[2]Körmendi Kult. Közp.kötelezö'!$BA25</f>
        <v>618927</v>
      </c>
      <c r="H159" s="180">
        <v>0</v>
      </c>
      <c r="I159" s="180">
        <v>0</v>
      </c>
      <c r="J159" s="180">
        <f t="shared" si="9"/>
        <v>618927</v>
      </c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</row>
    <row r="160" spans="1:155" s="90" customFormat="1" ht="99.95" customHeight="1" thickBot="1">
      <c r="A160" s="193" t="s">
        <v>324</v>
      </c>
      <c r="B160" s="187" t="s">
        <v>98</v>
      </c>
      <c r="C160" s="180">
        <f>'[2]Körmendi Kult. Közp.kötelezö'!$C26</f>
        <v>0</v>
      </c>
      <c r="D160" s="180">
        <v>0</v>
      </c>
      <c r="E160" s="180">
        <v>0</v>
      </c>
      <c r="F160" s="180">
        <f t="shared" si="8"/>
        <v>0</v>
      </c>
      <c r="G160" s="181">
        <f>'[2]Körmendi Kult. Közp.kötelezö'!$BA26</f>
        <v>0</v>
      </c>
      <c r="H160" s="180">
        <v>0</v>
      </c>
      <c r="I160" s="180">
        <v>0</v>
      </c>
      <c r="J160" s="180">
        <f t="shared" si="9"/>
        <v>0</v>
      </c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</row>
    <row r="161" spans="1:155" s="90" customFormat="1" ht="99.95" customHeight="1" thickBot="1">
      <c r="A161" s="193" t="s">
        <v>543</v>
      </c>
      <c r="B161" s="187" t="s">
        <v>98</v>
      </c>
      <c r="C161" s="180">
        <f>'[2]Körmendi Kult. Közp.kötelezö'!$C27</f>
        <v>0</v>
      </c>
      <c r="D161" s="180">
        <v>0</v>
      </c>
      <c r="E161" s="180">
        <v>0</v>
      </c>
      <c r="F161" s="180">
        <f t="shared" si="8"/>
        <v>0</v>
      </c>
      <c r="G161" s="181">
        <f>'[2]Körmendi Kult. Közp.kötelezö'!$BA27</f>
        <v>0</v>
      </c>
      <c r="H161" s="180">
        <v>0</v>
      </c>
      <c r="I161" s="180">
        <v>0</v>
      </c>
      <c r="J161" s="180">
        <f t="shared" si="9"/>
        <v>0</v>
      </c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</row>
    <row r="162" spans="1:155" s="90" customFormat="1" ht="99.95" customHeight="1" thickBot="1">
      <c r="A162" s="186" t="s">
        <v>349</v>
      </c>
      <c r="B162" s="187" t="s">
        <v>344</v>
      </c>
      <c r="C162" s="180">
        <f>'[2]Körmendi Kult. Közp.kötelezö'!$C28</f>
        <v>95638302</v>
      </c>
      <c r="D162" s="180">
        <v>0</v>
      </c>
      <c r="E162" s="180">
        <v>0</v>
      </c>
      <c r="F162" s="180">
        <f t="shared" si="8"/>
        <v>95638302</v>
      </c>
      <c r="G162" s="181">
        <f>'[2]Körmendi Kult. Közp.kötelezö'!$BA28</f>
        <v>115917441</v>
      </c>
      <c r="H162" s="180">
        <v>0</v>
      </c>
      <c r="I162" s="180">
        <v>0</v>
      </c>
      <c r="J162" s="180">
        <f t="shared" si="9"/>
        <v>115917441</v>
      </c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</row>
    <row r="163" spans="1:155" s="90" customFormat="1" ht="99.95" customHeight="1" thickBot="1">
      <c r="A163" s="192" t="s">
        <v>191</v>
      </c>
      <c r="B163" s="191" t="s">
        <v>192</v>
      </c>
      <c r="C163" s="182">
        <f>'[2]Körmendi Kult. Közp.kötelezö'!$C29</f>
        <v>95638302</v>
      </c>
      <c r="D163" s="182">
        <v>0</v>
      </c>
      <c r="E163" s="182">
        <v>0</v>
      </c>
      <c r="F163" s="182">
        <f t="shared" si="8"/>
        <v>95638302</v>
      </c>
      <c r="G163" s="183">
        <f>'[2]Körmendi Kult. Közp.kötelezö'!$BA29</f>
        <v>116536368</v>
      </c>
      <c r="H163" s="182">
        <v>0</v>
      </c>
      <c r="I163" s="182">
        <v>0</v>
      </c>
      <c r="J163" s="182">
        <f t="shared" si="9"/>
        <v>116536368</v>
      </c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</row>
    <row r="164" spans="1:155" s="90" customFormat="1" ht="99.95" customHeight="1" thickBot="1">
      <c r="A164" s="186" t="s">
        <v>86</v>
      </c>
      <c r="B164" s="187" t="s">
        <v>87</v>
      </c>
      <c r="C164" s="180">
        <f>'[2]Körmendi Kult. Közp.kötelezö'!$C30</f>
        <v>15000000</v>
      </c>
      <c r="D164" s="180">
        <v>0</v>
      </c>
      <c r="E164" s="180">
        <v>0</v>
      </c>
      <c r="F164" s="180">
        <f t="shared" si="8"/>
        <v>15000000</v>
      </c>
      <c r="G164" s="181">
        <f>'[2]Körmendi Kult. Közp.kötelezö'!$BA30</f>
        <v>22609432</v>
      </c>
      <c r="H164" s="180">
        <v>0</v>
      </c>
      <c r="I164" s="180">
        <v>0</v>
      </c>
      <c r="J164" s="180">
        <f t="shared" si="9"/>
        <v>22609432</v>
      </c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</row>
    <row r="165" spans="1:155" s="93" customFormat="1" ht="99.95" customHeight="1">
      <c r="A165" s="192" t="s">
        <v>194</v>
      </c>
      <c r="B165" s="191" t="s">
        <v>195</v>
      </c>
      <c r="C165" s="182">
        <f>'[2]Körmendi Kult. Közp.kötelezö'!$C31</f>
        <v>110638302</v>
      </c>
      <c r="D165" s="182">
        <v>0</v>
      </c>
      <c r="E165" s="182">
        <v>0</v>
      </c>
      <c r="F165" s="182">
        <f t="shared" si="8"/>
        <v>110638302</v>
      </c>
      <c r="G165" s="183">
        <f>'[2]Körmendi Kult. Közp.kötelezö'!$BA31</f>
        <v>139145800</v>
      </c>
      <c r="H165" s="182">
        <v>0</v>
      </c>
      <c r="I165" s="182">
        <v>0</v>
      </c>
      <c r="J165" s="182">
        <f t="shared" si="9"/>
        <v>139145800</v>
      </c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  <c r="BV165" s="86"/>
      <c r="BW165" s="86"/>
      <c r="BX165" s="86"/>
      <c r="BY165" s="86"/>
      <c r="BZ165" s="86"/>
      <c r="CA165" s="86"/>
      <c r="CB165" s="86"/>
      <c r="CC165" s="86"/>
      <c r="CD165" s="86"/>
      <c r="CE165" s="86"/>
      <c r="CF165" s="86"/>
      <c r="CG165" s="86"/>
      <c r="CH165" s="86"/>
      <c r="CI165" s="86"/>
      <c r="CJ165" s="86"/>
      <c r="CK165" s="86"/>
      <c r="CL165" s="86"/>
      <c r="CM165" s="86"/>
      <c r="CN165" s="86"/>
      <c r="CO165" s="86"/>
      <c r="CP165" s="86"/>
      <c r="CQ165" s="86"/>
      <c r="CR165" s="86"/>
      <c r="CS165" s="86"/>
      <c r="CT165" s="86"/>
      <c r="CU165" s="86"/>
      <c r="CV165" s="86"/>
      <c r="CW165" s="86"/>
      <c r="CX165" s="86"/>
      <c r="CY165" s="86"/>
      <c r="CZ165" s="86"/>
      <c r="DA165" s="86"/>
      <c r="DB165" s="86"/>
      <c r="DC165" s="86"/>
      <c r="DD165" s="86"/>
      <c r="DE165" s="86"/>
      <c r="DF165" s="86"/>
      <c r="DG165" s="86"/>
      <c r="DH165" s="86"/>
      <c r="DI165" s="86"/>
      <c r="DJ165" s="86"/>
      <c r="DK165" s="86"/>
      <c r="DL165" s="86"/>
      <c r="DM165" s="86"/>
      <c r="DN165" s="86"/>
      <c r="DO165" s="86"/>
      <c r="DP165" s="86"/>
      <c r="DQ165" s="86"/>
      <c r="DR165" s="86"/>
      <c r="DS165" s="86"/>
      <c r="DT165" s="86"/>
      <c r="DU165" s="86"/>
      <c r="DV165" s="86"/>
      <c r="DW165" s="86"/>
      <c r="DX165" s="86"/>
      <c r="DY165" s="86"/>
      <c r="DZ165" s="86"/>
      <c r="EA165" s="86"/>
      <c r="EB165" s="86"/>
      <c r="EC165" s="86"/>
      <c r="ED165" s="86"/>
      <c r="EE165" s="86"/>
      <c r="EF165" s="86"/>
      <c r="EG165" s="86"/>
      <c r="EH165" s="86"/>
      <c r="EI165" s="86"/>
      <c r="EJ165" s="86"/>
      <c r="EK165" s="86"/>
      <c r="EL165" s="86"/>
      <c r="EM165" s="86"/>
      <c r="EN165" s="86"/>
      <c r="EO165" s="86"/>
      <c r="EP165" s="86"/>
      <c r="EQ165" s="86"/>
      <c r="ER165" s="86"/>
      <c r="ES165" s="86"/>
      <c r="ET165" s="86"/>
      <c r="EU165" s="86"/>
      <c r="EV165" s="86"/>
      <c r="EW165" s="86"/>
      <c r="EX165" s="86"/>
      <c r="EY165" s="86"/>
    </row>
    <row r="166" spans="1:155" ht="57.75" customHeight="1">
      <c r="A166" s="291" t="s">
        <v>0</v>
      </c>
      <c r="B166" s="294" t="s">
        <v>551</v>
      </c>
      <c r="C166" s="300" t="s">
        <v>49</v>
      </c>
      <c r="D166" s="300"/>
      <c r="E166" s="300"/>
      <c r="F166" s="300"/>
      <c r="G166" s="301"/>
      <c r="H166" s="301"/>
      <c r="I166" s="301"/>
      <c r="J166" s="301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</row>
    <row r="167" spans="1:155" ht="57.75" customHeight="1">
      <c r="A167" s="292"/>
      <c r="B167" s="295"/>
      <c r="C167" s="300"/>
      <c r="D167" s="300"/>
      <c r="E167" s="300"/>
      <c r="F167" s="300"/>
      <c r="G167" s="301"/>
      <c r="H167" s="301"/>
      <c r="I167" s="301"/>
      <c r="J167" s="301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</row>
    <row r="168" spans="1:155" ht="137.25">
      <c r="A168" s="293"/>
      <c r="B168" s="296"/>
      <c r="C168" s="184" t="s">
        <v>547</v>
      </c>
      <c r="D168" s="184" t="s">
        <v>548</v>
      </c>
      <c r="E168" s="184" t="s">
        <v>546</v>
      </c>
      <c r="F168" s="185" t="s">
        <v>348</v>
      </c>
      <c r="G168" s="184" t="s">
        <v>545</v>
      </c>
      <c r="H168" s="184" t="s">
        <v>544</v>
      </c>
      <c r="I168" s="184" t="s">
        <v>549</v>
      </c>
      <c r="J168" s="185" t="s">
        <v>550</v>
      </c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</row>
    <row r="169" spans="1:155" ht="99.95" customHeight="1">
      <c r="A169" s="186" t="s">
        <v>50</v>
      </c>
      <c r="B169" s="187" t="s">
        <v>51</v>
      </c>
      <c r="C169" s="180">
        <v>0</v>
      </c>
      <c r="D169" s="180">
        <f>'[2]Múzeum önként vállalt'!$C2</f>
        <v>0</v>
      </c>
      <c r="E169" s="180">
        <v>0</v>
      </c>
      <c r="F169" s="180">
        <f>SUM(C169:E169)</f>
        <v>0</v>
      </c>
      <c r="G169" s="181">
        <f>'[2]Múzeum önként vállalt'!$BA2</f>
        <v>0</v>
      </c>
      <c r="H169" s="180">
        <v>0</v>
      </c>
      <c r="I169" s="180">
        <v>0</v>
      </c>
      <c r="J169" s="180">
        <f>SUM(G169:I169)</f>
        <v>0</v>
      </c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</row>
    <row r="170" spans="1:155" ht="99.95" customHeight="1">
      <c r="A170" s="186" t="s">
        <v>52</v>
      </c>
      <c r="B170" s="187" t="s">
        <v>53</v>
      </c>
      <c r="C170" s="180">
        <v>0</v>
      </c>
      <c r="D170" s="180">
        <f>'[2]Múzeum önként vállalt'!$C3</f>
        <v>0</v>
      </c>
      <c r="E170" s="180">
        <v>0</v>
      </c>
      <c r="F170" s="180">
        <f t="shared" ref="F170:F198" si="10">SUM(C170:E170)</f>
        <v>0</v>
      </c>
      <c r="G170" s="181">
        <f>'[2]Múzeum önként vállalt'!$BA3</f>
        <v>0</v>
      </c>
      <c r="H170" s="180">
        <v>0</v>
      </c>
      <c r="I170" s="180">
        <v>0</v>
      </c>
      <c r="J170" s="180">
        <f t="shared" ref="J170:J198" si="11">SUM(G170:I170)</f>
        <v>0</v>
      </c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</row>
    <row r="171" spans="1:155" ht="99.95" customHeight="1">
      <c r="A171" s="186" t="s">
        <v>54</v>
      </c>
      <c r="B171" s="187" t="s">
        <v>55</v>
      </c>
      <c r="C171" s="180">
        <v>0</v>
      </c>
      <c r="D171" s="180">
        <f>'[2]Múzeum önként vállalt'!$C4</f>
        <v>0</v>
      </c>
      <c r="E171" s="180">
        <v>0</v>
      </c>
      <c r="F171" s="180">
        <f t="shared" si="10"/>
        <v>0</v>
      </c>
      <c r="G171" s="181">
        <f>'[2]Múzeum önként vállalt'!$BA4</f>
        <v>0</v>
      </c>
      <c r="H171" s="180">
        <v>0</v>
      </c>
      <c r="I171" s="180">
        <v>0</v>
      </c>
      <c r="J171" s="180">
        <f t="shared" si="11"/>
        <v>0</v>
      </c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</row>
    <row r="172" spans="1:155" ht="99.95" customHeight="1">
      <c r="A172" s="186" t="s">
        <v>56</v>
      </c>
      <c r="B172" s="187" t="s">
        <v>57</v>
      </c>
      <c r="C172" s="180">
        <v>0</v>
      </c>
      <c r="D172" s="180">
        <f>'[2]Múzeum önként vállalt'!$C5</f>
        <v>0</v>
      </c>
      <c r="E172" s="180">
        <v>0</v>
      </c>
      <c r="F172" s="180">
        <f t="shared" si="10"/>
        <v>0</v>
      </c>
      <c r="G172" s="181">
        <f>'[2]Múzeum önként vállalt'!$BA5</f>
        <v>0</v>
      </c>
      <c r="H172" s="180">
        <v>0</v>
      </c>
      <c r="I172" s="180">
        <v>0</v>
      </c>
      <c r="J172" s="180">
        <f t="shared" si="11"/>
        <v>0</v>
      </c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</row>
    <row r="173" spans="1:155" ht="99.95" customHeight="1">
      <c r="A173" s="186" t="s">
        <v>58</v>
      </c>
      <c r="B173" s="187" t="s">
        <v>59</v>
      </c>
      <c r="C173" s="180">
        <v>0</v>
      </c>
      <c r="D173" s="180">
        <f>'[2]Múzeum önként vállalt'!$C6</f>
        <v>0</v>
      </c>
      <c r="E173" s="180">
        <v>0</v>
      </c>
      <c r="F173" s="180">
        <f t="shared" si="10"/>
        <v>0</v>
      </c>
      <c r="G173" s="181">
        <f>'[2]Múzeum önként vállalt'!$BA6</f>
        <v>0</v>
      </c>
      <c r="H173" s="180">
        <v>0</v>
      </c>
      <c r="I173" s="180">
        <v>0</v>
      </c>
      <c r="J173" s="180">
        <f t="shared" si="11"/>
        <v>0</v>
      </c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</row>
    <row r="174" spans="1:155" ht="99.95" customHeight="1">
      <c r="A174" s="186" t="s">
        <v>60</v>
      </c>
      <c r="B174" s="187" t="s">
        <v>61</v>
      </c>
      <c r="C174" s="180">
        <v>0</v>
      </c>
      <c r="D174" s="180">
        <f>'[2]Múzeum önként vállalt'!$C7</f>
        <v>0</v>
      </c>
      <c r="E174" s="180">
        <v>0</v>
      </c>
      <c r="F174" s="180">
        <f t="shared" si="10"/>
        <v>0</v>
      </c>
      <c r="G174" s="181">
        <f>'[2]Múzeum önként vállalt'!$BA7</f>
        <v>0</v>
      </c>
      <c r="H174" s="180">
        <v>0</v>
      </c>
      <c r="I174" s="180">
        <v>0</v>
      </c>
      <c r="J174" s="180">
        <f t="shared" si="11"/>
        <v>0</v>
      </c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</row>
    <row r="175" spans="1:155" ht="99.95" customHeight="1">
      <c r="A175" s="186" t="s">
        <v>62</v>
      </c>
      <c r="B175" s="187" t="s">
        <v>63</v>
      </c>
      <c r="C175" s="180">
        <v>0</v>
      </c>
      <c r="D175" s="180">
        <f>'[2]Múzeum önként vállalt'!$C8</f>
        <v>0</v>
      </c>
      <c r="E175" s="180">
        <v>0</v>
      </c>
      <c r="F175" s="180">
        <f t="shared" si="10"/>
        <v>0</v>
      </c>
      <c r="G175" s="181">
        <f>'[2]Múzeum önként vállalt'!$BA8</f>
        <v>350000</v>
      </c>
      <c r="H175" s="180">
        <v>0</v>
      </c>
      <c r="I175" s="180">
        <v>0</v>
      </c>
      <c r="J175" s="180">
        <f t="shared" si="11"/>
        <v>350000</v>
      </c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</row>
    <row r="176" spans="1:155" ht="99.95" customHeight="1">
      <c r="A176" s="192" t="s">
        <v>64</v>
      </c>
      <c r="B176" s="191" t="s">
        <v>65</v>
      </c>
      <c r="C176" s="182">
        <v>0</v>
      </c>
      <c r="D176" s="182">
        <f>'[2]Múzeum önként vállalt'!$C9</f>
        <v>0</v>
      </c>
      <c r="E176" s="182">
        <v>0</v>
      </c>
      <c r="F176" s="182">
        <f t="shared" si="10"/>
        <v>0</v>
      </c>
      <c r="G176" s="183">
        <f>'[2]Múzeum önként vállalt'!$BA9</f>
        <v>350000</v>
      </c>
      <c r="H176" s="182">
        <v>0</v>
      </c>
      <c r="I176" s="182">
        <v>0</v>
      </c>
      <c r="J176" s="182">
        <f t="shared" si="11"/>
        <v>350000</v>
      </c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1:59" ht="99.95" customHeight="1">
      <c r="A177" s="192" t="s">
        <v>66</v>
      </c>
      <c r="B177" s="191" t="s">
        <v>67</v>
      </c>
      <c r="C177" s="182">
        <v>0</v>
      </c>
      <c r="D177" s="182">
        <f>'[2]Múzeum önként vállalt'!$C10</f>
        <v>0</v>
      </c>
      <c r="E177" s="182">
        <v>0</v>
      </c>
      <c r="F177" s="182">
        <f t="shared" si="10"/>
        <v>0</v>
      </c>
      <c r="G177" s="183">
        <f>'[2]Múzeum önként vállalt'!$BA10</f>
        <v>0</v>
      </c>
      <c r="H177" s="182">
        <v>0</v>
      </c>
      <c r="I177" s="182">
        <v>0</v>
      </c>
      <c r="J177" s="182">
        <f t="shared" si="11"/>
        <v>0</v>
      </c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1:59" ht="99.95" customHeight="1">
      <c r="A178" s="186" t="s">
        <v>68</v>
      </c>
      <c r="B178" s="187" t="s">
        <v>69</v>
      </c>
      <c r="C178" s="180">
        <v>0</v>
      </c>
      <c r="D178" s="180">
        <f>'[2]Múzeum önként vállalt'!$C11</f>
        <v>0</v>
      </c>
      <c r="E178" s="180">
        <v>0</v>
      </c>
      <c r="F178" s="180">
        <f t="shared" si="10"/>
        <v>0</v>
      </c>
      <c r="G178" s="181">
        <f>'[2]Múzeum önként vállalt'!$BA11</f>
        <v>0</v>
      </c>
      <c r="H178" s="180">
        <v>0</v>
      </c>
      <c r="I178" s="180">
        <v>0</v>
      </c>
      <c r="J178" s="180">
        <f t="shared" si="11"/>
        <v>0</v>
      </c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1:59" ht="99.95" customHeight="1">
      <c r="A179" s="186" t="s">
        <v>70</v>
      </c>
      <c r="B179" s="187" t="s">
        <v>71</v>
      </c>
      <c r="C179" s="180">
        <v>0</v>
      </c>
      <c r="D179" s="180">
        <f>'[2]Múzeum önként vállalt'!$C12</f>
        <v>0</v>
      </c>
      <c r="E179" s="180">
        <v>0</v>
      </c>
      <c r="F179" s="180">
        <f t="shared" si="10"/>
        <v>0</v>
      </c>
      <c r="G179" s="181">
        <f>'[2]Múzeum önként vállalt'!$BA12</f>
        <v>0</v>
      </c>
      <c r="H179" s="180">
        <v>0</v>
      </c>
      <c r="I179" s="180">
        <v>0</v>
      </c>
      <c r="J179" s="180">
        <f t="shared" si="11"/>
        <v>0</v>
      </c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1:59" ht="99.95" customHeight="1">
      <c r="A180" s="188" t="s">
        <v>341</v>
      </c>
      <c r="B180" s="187" t="s">
        <v>174</v>
      </c>
      <c r="C180" s="180">
        <v>0</v>
      </c>
      <c r="D180" s="180">
        <f>'[2]Múzeum önként vállalt'!$C13</f>
        <v>0</v>
      </c>
      <c r="E180" s="180">
        <v>0</v>
      </c>
      <c r="F180" s="180">
        <f t="shared" si="10"/>
        <v>0</v>
      </c>
      <c r="G180" s="181">
        <f>'[2]Múzeum önként vállalt'!$BA13</f>
        <v>0</v>
      </c>
      <c r="H180" s="180">
        <v>0</v>
      </c>
      <c r="I180" s="180">
        <v>0</v>
      </c>
      <c r="J180" s="180">
        <f t="shared" si="11"/>
        <v>0</v>
      </c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1:59" ht="99.95" customHeight="1">
      <c r="A181" s="186" t="s">
        <v>72</v>
      </c>
      <c r="B181" s="187" t="s">
        <v>73</v>
      </c>
      <c r="C181" s="180">
        <v>0</v>
      </c>
      <c r="D181" s="180">
        <f>'[2]Múzeum önként vállalt'!$C14</f>
        <v>0</v>
      </c>
      <c r="E181" s="180">
        <v>0</v>
      </c>
      <c r="F181" s="180">
        <f t="shared" si="10"/>
        <v>0</v>
      </c>
      <c r="G181" s="181">
        <f>'[2]Múzeum önként vállalt'!$BA14</f>
        <v>0</v>
      </c>
      <c r="H181" s="180">
        <v>0</v>
      </c>
      <c r="I181" s="180">
        <v>0</v>
      </c>
      <c r="J181" s="180">
        <f t="shared" si="11"/>
        <v>0</v>
      </c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1:59" ht="99.95" customHeight="1">
      <c r="A182" s="192" t="s">
        <v>74</v>
      </c>
      <c r="B182" s="191" t="s">
        <v>75</v>
      </c>
      <c r="C182" s="182">
        <v>0</v>
      </c>
      <c r="D182" s="182">
        <f>'[2]Múzeum önként vállalt'!$C15</f>
        <v>0</v>
      </c>
      <c r="E182" s="182">
        <v>0</v>
      </c>
      <c r="F182" s="182">
        <f t="shared" si="10"/>
        <v>0</v>
      </c>
      <c r="G182" s="183">
        <f>'[2]Múzeum önként vállalt'!$BA15</f>
        <v>0</v>
      </c>
      <c r="H182" s="182">
        <v>0</v>
      </c>
      <c r="I182" s="182">
        <v>0</v>
      </c>
      <c r="J182" s="182">
        <f t="shared" si="11"/>
        <v>0</v>
      </c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1:59" ht="99.95" customHeight="1">
      <c r="A183" s="192" t="s">
        <v>76</v>
      </c>
      <c r="B183" s="191" t="s">
        <v>77</v>
      </c>
      <c r="C183" s="182">
        <v>0</v>
      </c>
      <c r="D183" s="182">
        <f>'[2]Múzeum önként vállalt'!$C16</f>
        <v>4000000</v>
      </c>
      <c r="E183" s="182">
        <v>0</v>
      </c>
      <c r="F183" s="182">
        <f t="shared" si="10"/>
        <v>4000000</v>
      </c>
      <c r="G183" s="183">
        <f>'[2]Múzeum önként vállalt'!$BA16</f>
        <v>4400000</v>
      </c>
      <c r="H183" s="182">
        <v>0</v>
      </c>
      <c r="I183" s="182">
        <v>0</v>
      </c>
      <c r="J183" s="182">
        <f t="shared" si="11"/>
        <v>4400000</v>
      </c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1:59" ht="99.95" customHeight="1">
      <c r="A184" s="186" t="s">
        <v>78</v>
      </c>
      <c r="B184" s="187" t="s">
        <v>79</v>
      </c>
      <c r="C184" s="180">
        <v>0</v>
      </c>
      <c r="D184" s="180">
        <f>'[2]Múzeum önként vállalt'!$C17</f>
        <v>0</v>
      </c>
      <c r="E184" s="180">
        <v>0</v>
      </c>
      <c r="F184" s="180">
        <f t="shared" si="10"/>
        <v>0</v>
      </c>
      <c r="G184" s="181">
        <f>'[2]Múzeum önként vállalt'!$BA17</f>
        <v>0</v>
      </c>
      <c r="H184" s="180">
        <v>0</v>
      </c>
      <c r="I184" s="180">
        <v>0</v>
      </c>
      <c r="J184" s="180">
        <f t="shared" si="11"/>
        <v>0</v>
      </c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1:59" ht="99.95" customHeight="1">
      <c r="A185" s="186" t="s">
        <v>80</v>
      </c>
      <c r="B185" s="187" t="s">
        <v>81</v>
      </c>
      <c r="C185" s="180">
        <v>0</v>
      </c>
      <c r="D185" s="180">
        <f>'[2]Múzeum önként vállalt'!$C18</f>
        <v>0</v>
      </c>
      <c r="E185" s="180">
        <v>0</v>
      </c>
      <c r="F185" s="180">
        <f t="shared" si="10"/>
        <v>0</v>
      </c>
      <c r="G185" s="181">
        <f>'[2]Múzeum önként vállalt'!$BA18</f>
        <v>0</v>
      </c>
      <c r="H185" s="180">
        <v>0</v>
      </c>
      <c r="I185" s="180">
        <v>0</v>
      </c>
      <c r="J185" s="180">
        <f t="shared" si="11"/>
        <v>0</v>
      </c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1:59" ht="99.95" customHeight="1">
      <c r="A186" s="192" t="s">
        <v>130</v>
      </c>
      <c r="B186" s="191" t="s">
        <v>81</v>
      </c>
      <c r="C186" s="182">
        <v>0</v>
      </c>
      <c r="D186" s="182">
        <f>'[2]Múzeum önként vállalt'!$C19</f>
        <v>0</v>
      </c>
      <c r="E186" s="182">
        <v>0</v>
      </c>
      <c r="F186" s="182">
        <f t="shared" si="10"/>
        <v>0</v>
      </c>
      <c r="G186" s="183">
        <f>'[2]Múzeum önként vállalt'!$BA19</f>
        <v>0</v>
      </c>
      <c r="H186" s="182">
        <v>0</v>
      </c>
      <c r="I186" s="182">
        <v>0</v>
      </c>
      <c r="J186" s="182">
        <f t="shared" si="11"/>
        <v>0</v>
      </c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1:59" ht="99.95" customHeight="1">
      <c r="A187" s="192" t="s">
        <v>82</v>
      </c>
      <c r="B187" s="191" t="s">
        <v>83</v>
      </c>
      <c r="C187" s="182">
        <v>0</v>
      </c>
      <c r="D187" s="182">
        <f>'[2]Múzeum önként vállalt'!$C20</f>
        <v>0</v>
      </c>
      <c r="E187" s="182">
        <v>0</v>
      </c>
      <c r="F187" s="182">
        <f t="shared" si="10"/>
        <v>0</v>
      </c>
      <c r="G187" s="183">
        <f>'[2]Múzeum önként vállalt'!$BA20</f>
        <v>400000</v>
      </c>
      <c r="H187" s="182">
        <v>0</v>
      </c>
      <c r="I187" s="182">
        <v>0</v>
      </c>
      <c r="J187" s="182">
        <f t="shared" si="11"/>
        <v>400000</v>
      </c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1:59" ht="99.95" customHeight="1">
      <c r="A188" s="186" t="s">
        <v>343</v>
      </c>
      <c r="B188" s="187" t="s">
        <v>342</v>
      </c>
      <c r="C188" s="180">
        <v>0</v>
      </c>
      <c r="D188" s="180">
        <f>'[2]Múzeum önként vállalt'!$C21</f>
        <v>0</v>
      </c>
      <c r="E188" s="180">
        <v>0</v>
      </c>
      <c r="F188" s="180">
        <f t="shared" si="10"/>
        <v>0</v>
      </c>
      <c r="G188" s="181">
        <f>'[2]Múzeum önként vállalt'!$BA21</f>
        <v>0</v>
      </c>
      <c r="H188" s="180">
        <v>0</v>
      </c>
      <c r="I188" s="180">
        <v>0</v>
      </c>
      <c r="J188" s="180">
        <f t="shared" si="11"/>
        <v>0</v>
      </c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1:59" ht="99.95" customHeight="1">
      <c r="A189" s="186" t="s">
        <v>84</v>
      </c>
      <c r="B189" s="187" t="s">
        <v>85</v>
      </c>
      <c r="C189" s="180">
        <v>0</v>
      </c>
      <c r="D189" s="180">
        <f>'[2]Múzeum önként vállalt'!$C22</f>
        <v>0</v>
      </c>
      <c r="E189" s="180">
        <v>0</v>
      </c>
      <c r="F189" s="180">
        <f t="shared" si="10"/>
        <v>0</v>
      </c>
      <c r="G189" s="181">
        <f>'[2]Múzeum önként vállalt'!$BA22</f>
        <v>0</v>
      </c>
      <c r="H189" s="180">
        <v>0</v>
      </c>
      <c r="I189" s="180">
        <v>0</v>
      </c>
      <c r="J189" s="180">
        <f t="shared" si="11"/>
        <v>0</v>
      </c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1:59" ht="99.95" customHeight="1">
      <c r="A190" s="192" t="s">
        <v>134</v>
      </c>
      <c r="B190" s="191" t="s">
        <v>88</v>
      </c>
      <c r="C190" s="182">
        <v>0</v>
      </c>
      <c r="D190" s="182">
        <f>'[2]Múzeum önként vállalt'!$C23</f>
        <v>0</v>
      </c>
      <c r="E190" s="182">
        <v>0</v>
      </c>
      <c r="F190" s="182">
        <f t="shared" si="10"/>
        <v>0</v>
      </c>
      <c r="G190" s="183">
        <f>'[2]Múzeum önként vállalt'!$BA23</f>
        <v>0</v>
      </c>
      <c r="H190" s="182">
        <v>0</v>
      </c>
      <c r="I190" s="182">
        <v>0</v>
      </c>
      <c r="J190" s="182">
        <f t="shared" si="11"/>
        <v>0</v>
      </c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1:59" ht="99.95" customHeight="1">
      <c r="A191" s="186" t="s">
        <v>135</v>
      </c>
      <c r="B191" s="187" t="s">
        <v>193</v>
      </c>
      <c r="C191" s="180">
        <v>0</v>
      </c>
      <c r="D191" s="180">
        <f>'[2]Múzeum önként vállalt'!$C24</f>
        <v>0</v>
      </c>
      <c r="E191" s="180">
        <v>0</v>
      </c>
      <c r="F191" s="180">
        <f t="shared" si="10"/>
        <v>0</v>
      </c>
      <c r="G191" s="181">
        <f>'[2]Múzeum önként vállalt'!$BA24</f>
        <v>0</v>
      </c>
      <c r="H191" s="180">
        <v>0</v>
      </c>
      <c r="I191" s="180">
        <v>0</v>
      </c>
      <c r="J191" s="180">
        <f t="shared" si="11"/>
        <v>0</v>
      </c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1:59" ht="99.95" customHeight="1">
      <c r="A192" s="186" t="s">
        <v>375</v>
      </c>
      <c r="B192" s="187" t="s">
        <v>193</v>
      </c>
      <c r="C192" s="180">
        <v>0</v>
      </c>
      <c r="D192" s="180">
        <f>'[2]Múzeum önként vállalt'!$C25</f>
        <v>0</v>
      </c>
      <c r="E192" s="180">
        <v>0</v>
      </c>
      <c r="F192" s="180">
        <f t="shared" si="10"/>
        <v>0</v>
      </c>
      <c r="G192" s="181">
        <f>'[2]Múzeum önként vállalt'!$BA25</f>
        <v>0</v>
      </c>
      <c r="H192" s="180">
        <v>0</v>
      </c>
      <c r="I192" s="180">
        <v>0</v>
      </c>
      <c r="J192" s="180">
        <f t="shared" si="11"/>
        <v>0</v>
      </c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1:59" ht="99.95" customHeight="1">
      <c r="A193" s="193" t="s">
        <v>324</v>
      </c>
      <c r="B193" s="187" t="s">
        <v>98</v>
      </c>
      <c r="C193" s="180">
        <v>0</v>
      </c>
      <c r="D193" s="180">
        <f>'[2]Múzeum önként vállalt'!$C26</f>
        <v>0</v>
      </c>
      <c r="E193" s="180">
        <v>0</v>
      </c>
      <c r="F193" s="180">
        <f t="shared" si="10"/>
        <v>0</v>
      </c>
      <c r="G193" s="181">
        <f>'[2]Múzeum önként vállalt'!$BA26</f>
        <v>0</v>
      </c>
      <c r="H193" s="180">
        <v>0</v>
      </c>
      <c r="I193" s="180">
        <v>0</v>
      </c>
      <c r="J193" s="180">
        <f t="shared" si="11"/>
        <v>0</v>
      </c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1:59" ht="99.95" customHeight="1">
      <c r="A194" s="193" t="s">
        <v>543</v>
      </c>
      <c r="B194" s="187" t="s">
        <v>98</v>
      </c>
      <c r="C194" s="180">
        <v>0</v>
      </c>
      <c r="D194" s="180">
        <f>'[2]Múzeum önként vállalt'!$C27</f>
        <v>0</v>
      </c>
      <c r="E194" s="180">
        <v>0</v>
      </c>
      <c r="F194" s="180">
        <f t="shared" si="10"/>
        <v>0</v>
      </c>
      <c r="G194" s="181">
        <f>'[2]Múzeum önként vállalt'!$BA27</f>
        <v>0</v>
      </c>
      <c r="H194" s="180">
        <v>0</v>
      </c>
      <c r="I194" s="180">
        <v>0</v>
      </c>
      <c r="J194" s="180">
        <f t="shared" si="11"/>
        <v>0</v>
      </c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1:59" ht="99.95" customHeight="1">
      <c r="A195" s="186" t="s">
        <v>349</v>
      </c>
      <c r="B195" s="187" t="s">
        <v>344</v>
      </c>
      <c r="C195" s="180">
        <v>0</v>
      </c>
      <c r="D195" s="180">
        <f>'[2]Múzeum önként vállalt'!$C28</f>
        <v>24347322</v>
      </c>
      <c r="E195" s="180">
        <v>0</v>
      </c>
      <c r="F195" s="180">
        <f t="shared" si="10"/>
        <v>24347322</v>
      </c>
      <c r="G195" s="181">
        <f>'[2]Múzeum önként vállalt'!$BA28</f>
        <v>28153304</v>
      </c>
      <c r="H195" s="180">
        <v>0</v>
      </c>
      <c r="I195" s="180">
        <v>0</v>
      </c>
      <c r="J195" s="180">
        <f t="shared" si="11"/>
        <v>28153304</v>
      </c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1:59" ht="99.95" customHeight="1">
      <c r="A196" s="192" t="s">
        <v>191</v>
      </c>
      <c r="B196" s="191" t="s">
        <v>192</v>
      </c>
      <c r="C196" s="182">
        <v>0</v>
      </c>
      <c r="D196" s="182">
        <f>'[2]Múzeum önként vállalt'!$C29</f>
        <v>24347322</v>
      </c>
      <c r="E196" s="182">
        <v>0</v>
      </c>
      <c r="F196" s="182">
        <f t="shared" si="10"/>
        <v>24347322</v>
      </c>
      <c r="G196" s="183">
        <f>'[2]Múzeum önként vállalt'!$BA29</f>
        <v>28153304</v>
      </c>
      <c r="H196" s="182">
        <v>0</v>
      </c>
      <c r="I196" s="182">
        <v>0</v>
      </c>
      <c r="J196" s="182">
        <f t="shared" si="11"/>
        <v>28153304</v>
      </c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1:59" ht="99.95" customHeight="1">
      <c r="A197" s="186" t="s">
        <v>86</v>
      </c>
      <c r="B197" s="187" t="s">
        <v>87</v>
      </c>
      <c r="C197" s="180">
        <v>0</v>
      </c>
      <c r="D197" s="180">
        <f>'[2]Múzeum önként vállalt'!$C30</f>
        <v>4000000</v>
      </c>
      <c r="E197" s="180">
        <v>0</v>
      </c>
      <c r="F197" s="180">
        <f t="shared" si="10"/>
        <v>4000000</v>
      </c>
      <c r="G197" s="181">
        <f>'[2]Múzeum önként vállalt'!$BA30</f>
        <v>5150000</v>
      </c>
      <c r="H197" s="180">
        <v>0</v>
      </c>
      <c r="I197" s="180">
        <v>0</v>
      </c>
      <c r="J197" s="180">
        <f t="shared" si="11"/>
        <v>5150000</v>
      </c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1:59" ht="99.95" customHeight="1">
      <c r="A198" s="192" t="s">
        <v>194</v>
      </c>
      <c r="B198" s="191" t="s">
        <v>195</v>
      </c>
      <c r="C198" s="182">
        <v>0</v>
      </c>
      <c r="D198" s="182">
        <f>'[2]Múzeum önként vállalt'!$C31</f>
        <v>28347322</v>
      </c>
      <c r="E198" s="182">
        <v>0</v>
      </c>
      <c r="F198" s="182">
        <f t="shared" si="10"/>
        <v>28347322</v>
      </c>
      <c r="G198" s="183">
        <f>'[2]Múzeum önként vállalt'!$BA31</f>
        <v>33303304</v>
      </c>
      <c r="H198" s="182">
        <v>0</v>
      </c>
      <c r="I198" s="182">
        <v>0</v>
      </c>
      <c r="J198" s="182">
        <f t="shared" si="11"/>
        <v>33303304</v>
      </c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1:59" ht="57.75" customHeight="1">
      <c r="A199" s="297" t="s">
        <v>0</v>
      </c>
      <c r="B199" s="294" t="s">
        <v>551</v>
      </c>
      <c r="C199" s="302" t="s">
        <v>89</v>
      </c>
      <c r="D199" s="303"/>
      <c r="E199" s="303"/>
      <c r="F199" s="303"/>
      <c r="G199" s="303"/>
      <c r="H199" s="303"/>
      <c r="I199" s="303"/>
      <c r="J199" s="303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1:59" ht="57.75" customHeight="1">
      <c r="A200" s="298"/>
      <c r="B200" s="295"/>
      <c r="C200" s="303"/>
      <c r="D200" s="303"/>
      <c r="E200" s="303"/>
      <c r="F200" s="303"/>
      <c r="G200" s="303"/>
      <c r="H200" s="303"/>
      <c r="I200" s="303"/>
      <c r="J200" s="303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1:59" ht="137.25">
      <c r="A201" s="299"/>
      <c r="B201" s="296"/>
      <c r="C201" s="184" t="s">
        <v>547</v>
      </c>
      <c r="D201" s="184" t="s">
        <v>548</v>
      </c>
      <c r="E201" s="184" t="s">
        <v>546</v>
      </c>
      <c r="F201" s="185" t="s">
        <v>348</v>
      </c>
      <c r="G201" s="184" t="s">
        <v>545</v>
      </c>
      <c r="H201" s="184" t="s">
        <v>544</v>
      </c>
      <c r="I201" s="184" t="s">
        <v>549</v>
      </c>
      <c r="J201" s="185" t="s">
        <v>550</v>
      </c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1:59" ht="99.95" customHeight="1">
      <c r="A202" s="186" t="s">
        <v>50</v>
      </c>
      <c r="B202" s="187" t="s">
        <v>51</v>
      </c>
      <c r="C202" s="180">
        <f>C4+C37+C70+C103+C136+C169</f>
        <v>89473833</v>
      </c>
      <c r="D202" s="180">
        <f t="shared" ref="D202:I202" si="12">D4+D37+D70+D103+D136+D169</f>
        <v>0</v>
      </c>
      <c r="E202" s="180">
        <f t="shared" si="12"/>
        <v>0</v>
      </c>
      <c r="F202" s="180">
        <f t="shared" si="12"/>
        <v>89473833</v>
      </c>
      <c r="G202" s="180">
        <f t="shared" si="12"/>
        <v>90125435</v>
      </c>
      <c r="H202" s="180">
        <f t="shared" si="12"/>
        <v>0</v>
      </c>
      <c r="I202" s="180">
        <f t="shared" si="12"/>
        <v>0</v>
      </c>
      <c r="J202" s="180">
        <f>J4+J37+J70+J103+J136+J169</f>
        <v>90125435</v>
      </c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1:59" ht="99.95" customHeight="1">
      <c r="A203" s="186" t="s">
        <v>52</v>
      </c>
      <c r="B203" s="187" t="s">
        <v>53</v>
      </c>
      <c r="C203" s="180">
        <f t="shared" ref="C203:J203" si="13">C5+C38+C71+C104+C137+C170</f>
        <v>259944400</v>
      </c>
      <c r="D203" s="180">
        <f t="shared" si="13"/>
        <v>0</v>
      </c>
      <c r="E203" s="180">
        <f t="shared" si="13"/>
        <v>0</v>
      </c>
      <c r="F203" s="180">
        <f t="shared" si="13"/>
        <v>259944400</v>
      </c>
      <c r="G203" s="180">
        <f t="shared" si="13"/>
        <v>256140035</v>
      </c>
      <c r="H203" s="180">
        <f t="shared" si="13"/>
        <v>0</v>
      </c>
      <c r="I203" s="180">
        <f t="shared" si="13"/>
        <v>0</v>
      </c>
      <c r="J203" s="180">
        <f t="shared" si="13"/>
        <v>256140035</v>
      </c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1:59" ht="99.95" customHeight="1">
      <c r="A204" s="186" t="s">
        <v>54</v>
      </c>
      <c r="B204" s="187" t="s">
        <v>55</v>
      </c>
      <c r="C204" s="180">
        <f t="shared" ref="C204:J204" si="14">C6+C39+C72+C105+C138+C171</f>
        <v>229925487</v>
      </c>
      <c r="D204" s="180">
        <f t="shared" si="14"/>
        <v>0</v>
      </c>
      <c r="E204" s="180">
        <f t="shared" si="14"/>
        <v>0</v>
      </c>
      <c r="F204" s="180">
        <f t="shared" si="14"/>
        <v>229925487</v>
      </c>
      <c r="G204" s="180">
        <f t="shared" si="14"/>
        <v>284976518</v>
      </c>
      <c r="H204" s="180">
        <f t="shared" si="14"/>
        <v>0</v>
      </c>
      <c r="I204" s="180">
        <f t="shared" si="14"/>
        <v>0</v>
      </c>
      <c r="J204" s="180">
        <f t="shared" si="14"/>
        <v>284976518</v>
      </c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1:59" ht="99.95" customHeight="1">
      <c r="A205" s="186" t="s">
        <v>56</v>
      </c>
      <c r="B205" s="187" t="s">
        <v>57</v>
      </c>
      <c r="C205" s="180">
        <f t="shared" ref="C205:J205" si="15">C7+C40+C73+C106+C139+C172</f>
        <v>21166000</v>
      </c>
      <c r="D205" s="180">
        <f t="shared" si="15"/>
        <v>0</v>
      </c>
      <c r="E205" s="180">
        <f t="shared" si="15"/>
        <v>0</v>
      </c>
      <c r="F205" s="180">
        <f t="shared" si="15"/>
        <v>21166000</v>
      </c>
      <c r="G205" s="180">
        <f t="shared" si="15"/>
        <v>30402853</v>
      </c>
      <c r="H205" s="180">
        <f t="shared" si="15"/>
        <v>0</v>
      </c>
      <c r="I205" s="180">
        <f t="shared" si="15"/>
        <v>0</v>
      </c>
      <c r="J205" s="180">
        <f t="shared" si="15"/>
        <v>30402853</v>
      </c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1:59" ht="99.95" customHeight="1">
      <c r="A206" s="186" t="s">
        <v>58</v>
      </c>
      <c r="B206" s="187" t="s">
        <v>59</v>
      </c>
      <c r="C206" s="180">
        <f t="shared" ref="C206:J206" si="16">C8+C41+C74+C107+C140+C173</f>
        <v>0</v>
      </c>
      <c r="D206" s="180">
        <f t="shared" si="16"/>
        <v>0</v>
      </c>
      <c r="E206" s="180">
        <f t="shared" si="16"/>
        <v>0</v>
      </c>
      <c r="F206" s="180">
        <f t="shared" si="16"/>
        <v>0</v>
      </c>
      <c r="G206" s="180">
        <f t="shared" si="16"/>
        <v>42105464</v>
      </c>
      <c r="H206" s="180">
        <f t="shared" si="16"/>
        <v>0</v>
      </c>
      <c r="I206" s="180">
        <f t="shared" si="16"/>
        <v>0</v>
      </c>
      <c r="J206" s="180">
        <f t="shared" si="16"/>
        <v>42105464</v>
      </c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1:59" ht="99.95" customHeight="1">
      <c r="A207" s="186" t="s">
        <v>60</v>
      </c>
      <c r="B207" s="187" t="s">
        <v>61</v>
      </c>
      <c r="C207" s="180">
        <f t="shared" ref="C207:J207" si="17">C9+C42+C75+C108+C141+C174</f>
        <v>600509720</v>
      </c>
      <c r="D207" s="180">
        <f t="shared" si="17"/>
        <v>0</v>
      </c>
      <c r="E207" s="180">
        <f t="shared" si="17"/>
        <v>0</v>
      </c>
      <c r="F207" s="180">
        <f t="shared" si="17"/>
        <v>600509720</v>
      </c>
      <c r="G207" s="180">
        <f t="shared" si="17"/>
        <v>703750305</v>
      </c>
      <c r="H207" s="180">
        <f t="shared" si="17"/>
        <v>0</v>
      </c>
      <c r="I207" s="180">
        <f t="shared" si="17"/>
        <v>0</v>
      </c>
      <c r="J207" s="180">
        <f t="shared" si="17"/>
        <v>703750305</v>
      </c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1:59" ht="99.95" customHeight="1">
      <c r="A208" s="186" t="s">
        <v>62</v>
      </c>
      <c r="B208" s="187" t="s">
        <v>63</v>
      </c>
      <c r="C208" s="180">
        <f t="shared" ref="C208:J208" si="18">C10+C43+C76+C109+C142+C175</f>
        <v>74003020</v>
      </c>
      <c r="D208" s="180">
        <f t="shared" si="18"/>
        <v>0</v>
      </c>
      <c r="E208" s="180">
        <f t="shared" si="18"/>
        <v>0</v>
      </c>
      <c r="F208" s="180">
        <f t="shared" si="18"/>
        <v>74003020</v>
      </c>
      <c r="G208" s="180">
        <f t="shared" si="18"/>
        <v>250706074</v>
      </c>
      <c r="H208" s="180">
        <f t="shared" si="18"/>
        <v>0</v>
      </c>
      <c r="I208" s="180">
        <f t="shared" si="18"/>
        <v>0</v>
      </c>
      <c r="J208" s="180">
        <f t="shared" si="18"/>
        <v>250706074</v>
      </c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1:59" ht="99.95" customHeight="1">
      <c r="A209" s="192" t="s">
        <v>64</v>
      </c>
      <c r="B209" s="191" t="s">
        <v>65</v>
      </c>
      <c r="C209" s="182">
        <f t="shared" ref="C209:J209" si="19">C11+C44+C77+C110+C143+C176</f>
        <v>674512740</v>
      </c>
      <c r="D209" s="182">
        <f t="shared" si="19"/>
        <v>0</v>
      </c>
      <c r="E209" s="182">
        <f t="shared" si="19"/>
        <v>0</v>
      </c>
      <c r="F209" s="182">
        <f t="shared" si="19"/>
        <v>674512740</v>
      </c>
      <c r="G209" s="182">
        <f t="shared" si="19"/>
        <v>954456379</v>
      </c>
      <c r="H209" s="182">
        <f t="shared" si="19"/>
        <v>0</v>
      </c>
      <c r="I209" s="182">
        <f t="shared" si="19"/>
        <v>0</v>
      </c>
      <c r="J209" s="182">
        <f t="shared" si="19"/>
        <v>954456379</v>
      </c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1:59" ht="99.95" customHeight="1">
      <c r="A210" s="192" t="s">
        <v>66</v>
      </c>
      <c r="B210" s="191" t="s">
        <v>67</v>
      </c>
      <c r="C210" s="182">
        <f t="shared" ref="C210:J210" si="20">C12+C45+C78+C111+C144+C177</f>
        <v>45093000</v>
      </c>
      <c r="D210" s="182">
        <f t="shared" si="20"/>
        <v>0</v>
      </c>
      <c r="E210" s="182">
        <f t="shared" si="20"/>
        <v>0</v>
      </c>
      <c r="F210" s="182">
        <f t="shared" si="20"/>
        <v>45093000</v>
      </c>
      <c r="G210" s="182">
        <f t="shared" si="20"/>
        <v>209409513</v>
      </c>
      <c r="H210" s="182">
        <f t="shared" si="20"/>
        <v>0</v>
      </c>
      <c r="I210" s="182">
        <f t="shared" si="20"/>
        <v>0</v>
      </c>
      <c r="J210" s="182">
        <f t="shared" si="20"/>
        <v>209409513</v>
      </c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1:59" ht="99.95" customHeight="1">
      <c r="A211" s="186" t="s">
        <v>68</v>
      </c>
      <c r="B211" s="187" t="s">
        <v>69</v>
      </c>
      <c r="C211" s="180">
        <f t="shared" ref="C211:J211" si="21">C13+C46+C79+C112+C145+C178</f>
        <v>795000000</v>
      </c>
      <c r="D211" s="180">
        <f t="shared" si="21"/>
        <v>0</v>
      </c>
      <c r="E211" s="180">
        <f t="shared" si="21"/>
        <v>0</v>
      </c>
      <c r="F211" s="180">
        <f t="shared" si="21"/>
        <v>795000000</v>
      </c>
      <c r="G211" s="180">
        <f t="shared" si="21"/>
        <v>805000000</v>
      </c>
      <c r="H211" s="180">
        <f t="shared" si="21"/>
        <v>0</v>
      </c>
      <c r="I211" s="180">
        <f t="shared" si="21"/>
        <v>0</v>
      </c>
      <c r="J211" s="180">
        <f t="shared" si="21"/>
        <v>805000000</v>
      </c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1:59" ht="99.95" customHeight="1">
      <c r="A212" s="186" t="s">
        <v>70</v>
      </c>
      <c r="B212" s="187" t="s">
        <v>71</v>
      </c>
      <c r="C212" s="180">
        <f t="shared" ref="C212:J212" si="22">C14+C47+C80+C113+C146+C179</f>
        <v>33000000</v>
      </c>
      <c r="D212" s="180">
        <f t="shared" si="22"/>
        <v>0</v>
      </c>
      <c r="E212" s="180">
        <f t="shared" si="22"/>
        <v>0</v>
      </c>
      <c r="F212" s="180">
        <f t="shared" si="22"/>
        <v>33000000</v>
      </c>
      <c r="G212" s="180">
        <f t="shared" si="22"/>
        <v>33000000</v>
      </c>
      <c r="H212" s="180">
        <f t="shared" si="22"/>
        <v>0</v>
      </c>
      <c r="I212" s="180">
        <f t="shared" si="22"/>
        <v>0</v>
      </c>
      <c r="J212" s="180">
        <f t="shared" si="22"/>
        <v>33000000</v>
      </c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1:59" ht="99.95" customHeight="1">
      <c r="A213" s="188" t="s">
        <v>341</v>
      </c>
      <c r="B213" s="187"/>
      <c r="C213" s="180">
        <f t="shared" ref="C213:J213" si="23">C15+C48+C81+C114+C147+C180</f>
        <v>13000000</v>
      </c>
      <c r="D213" s="180">
        <f t="shared" si="23"/>
        <v>0</v>
      </c>
      <c r="E213" s="180">
        <f t="shared" si="23"/>
        <v>0</v>
      </c>
      <c r="F213" s="180">
        <f t="shared" si="23"/>
        <v>13000000</v>
      </c>
      <c r="G213" s="180">
        <f t="shared" si="23"/>
        <v>13000000</v>
      </c>
      <c r="H213" s="180">
        <f t="shared" si="23"/>
        <v>0</v>
      </c>
      <c r="I213" s="180">
        <f t="shared" si="23"/>
        <v>0</v>
      </c>
      <c r="J213" s="180">
        <f t="shared" si="23"/>
        <v>13000000</v>
      </c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1:59" ht="99.95" customHeight="1">
      <c r="A214" s="186" t="s">
        <v>72</v>
      </c>
      <c r="B214" s="187" t="s">
        <v>73</v>
      </c>
      <c r="C214" s="180">
        <f t="shared" ref="C214:J214" si="24">C16+C49+C82+C115+C148+C181</f>
        <v>0</v>
      </c>
      <c r="D214" s="180">
        <f t="shared" si="24"/>
        <v>0</v>
      </c>
      <c r="E214" s="180">
        <f t="shared" si="24"/>
        <v>0</v>
      </c>
      <c r="F214" s="180">
        <f t="shared" si="24"/>
        <v>0</v>
      </c>
      <c r="G214" s="180">
        <f t="shared" si="24"/>
        <v>0</v>
      </c>
      <c r="H214" s="180">
        <f t="shared" si="24"/>
        <v>0</v>
      </c>
      <c r="I214" s="180">
        <f t="shared" si="24"/>
        <v>0</v>
      </c>
      <c r="J214" s="180">
        <f t="shared" si="24"/>
        <v>0</v>
      </c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1:59" ht="99.95" customHeight="1">
      <c r="A215" s="192" t="s">
        <v>74</v>
      </c>
      <c r="B215" s="191" t="s">
        <v>75</v>
      </c>
      <c r="C215" s="182">
        <f t="shared" ref="C215:J215" si="25">C17+C50+C83+C116+C149+C182</f>
        <v>841000000</v>
      </c>
      <c r="D215" s="182">
        <f t="shared" si="25"/>
        <v>0</v>
      </c>
      <c r="E215" s="182">
        <f t="shared" si="25"/>
        <v>0</v>
      </c>
      <c r="F215" s="182">
        <f t="shared" si="25"/>
        <v>841000000</v>
      </c>
      <c r="G215" s="182">
        <f t="shared" si="25"/>
        <v>851000000</v>
      </c>
      <c r="H215" s="182">
        <f t="shared" si="25"/>
        <v>0</v>
      </c>
      <c r="I215" s="182">
        <f t="shared" si="25"/>
        <v>0</v>
      </c>
      <c r="J215" s="182">
        <f t="shared" si="25"/>
        <v>851000000</v>
      </c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1:59" ht="99.95" customHeight="1">
      <c r="A216" s="192" t="s">
        <v>76</v>
      </c>
      <c r="B216" s="191" t="s">
        <v>77</v>
      </c>
      <c r="C216" s="182">
        <f t="shared" ref="C216:J216" si="26">C18+C51+C84+C117+C150+C183</f>
        <v>319650000</v>
      </c>
      <c r="D216" s="182">
        <f t="shared" si="26"/>
        <v>4000000</v>
      </c>
      <c r="E216" s="182">
        <f t="shared" si="26"/>
        <v>0</v>
      </c>
      <c r="F216" s="182">
        <f t="shared" si="26"/>
        <v>323650000</v>
      </c>
      <c r="G216" s="182">
        <f t="shared" si="26"/>
        <v>320366357</v>
      </c>
      <c r="H216" s="182">
        <f t="shared" si="26"/>
        <v>0</v>
      </c>
      <c r="I216" s="182">
        <f t="shared" si="26"/>
        <v>0</v>
      </c>
      <c r="J216" s="182">
        <f t="shared" si="26"/>
        <v>320366357</v>
      </c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1:59" ht="99.95" customHeight="1">
      <c r="A217" s="186" t="s">
        <v>78</v>
      </c>
      <c r="B217" s="187" t="s">
        <v>79</v>
      </c>
      <c r="C217" s="180">
        <f t="shared" ref="C217:J217" si="27">C19+C52+C85+C118+C151+C184</f>
        <v>38000000</v>
      </c>
      <c r="D217" s="180">
        <f t="shared" si="27"/>
        <v>0</v>
      </c>
      <c r="E217" s="180">
        <f t="shared" si="27"/>
        <v>0</v>
      </c>
      <c r="F217" s="180">
        <f t="shared" si="27"/>
        <v>38000000</v>
      </c>
      <c r="G217" s="180">
        <f t="shared" si="27"/>
        <v>49640000</v>
      </c>
      <c r="H217" s="180">
        <f t="shared" si="27"/>
        <v>0</v>
      </c>
      <c r="I217" s="180">
        <f t="shared" si="27"/>
        <v>0</v>
      </c>
      <c r="J217" s="180">
        <f t="shared" si="27"/>
        <v>49640000</v>
      </c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1:59" ht="99.95" customHeight="1">
      <c r="A218" s="186" t="s">
        <v>196</v>
      </c>
      <c r="B218" s="187" t="s">
        <v>81</v>
      </c>
      <c r="C218" s="180">
        <f t="shared" ref="C218:J218" si="28">C20+C53+C86+C119+C152+C185</f>
        <v>0</v>
      </c>
      <c r="D218" s="180">
        <f t="shared" si="28"/>
        <v>0</v>
      </c>
      <c r="E218" s="180">
        <f t="shared" si="28"/>
        <v>0</v>
      </c>
      <c r="F218" s="180">
        <f t="shared" si="28"/>
        <v>0</v>
      </c>
      <c r="G218" s="180">
        <f t="shared" si="28"/>
        <v>0</v>
      </c>
      <c r="H218" s="180">
        <f t="shared" si="28"/>
        <v>0</v>
      </c>
      <c r="I218" s="180">
        <f t="shared" si="28"/>
        <v>0</v>
      </c>
      <c r="J218" s="180">
        <f t="shared" si="28"/>
        <v>0</v>
      </c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1:59" ht="99.95" customHeight="1">
      <c r="A219" s="192" t="s">
        <v>130</v>
      </c>
      <c r="B219" s="191" t="s">
        <v>81</v>
      </c>
      <c r="C219" s="182">
        <f t="shared" ref="C219:J219" si="29">C21+C54+C87+C120+C153+C186</f>
        <v>38000000</v>
      </c>
      <c r="D219" s="182">
        <f t="shared" si="29"/>
        <v>0</v>
      </c>
      <c r="E219" s="182">
        <f t="shared" si="29"/>
        <v>0</v>
      </c>
      <c r="F219" s="182">
        <f t="shared" si="29"/>
        <v>38000000</v>
      </c>
      <c r="G219" s="182">
        <f t="shared" si="29"/>
        <v>49640000</v>
      </c>
      <c r="H219" s="182">
        <f t="shared" si="29"/>
        <v>0</v>
      </c>
      <c r="I219" s="182">
        <f t="shared" si="29"/>
        <v>0</v>
      </c>
      <c r="J219" s="182">
        <f t="shared" si="29"/>
        <v>49640000</v>
      </c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1:59" ht="99.95" customHeight="1">
      <c r="A220" s="192" t="s">
        <v>82</v>
      </c>
      <c r="B220" s="191" t="s">
        <v>83</v>
      </c>
      <c r="C220" s="182">
        <f t="shared" ref="C220:J220" si="30">C22+C55+C88+C121+C154+C187</f>
        <v>0</v>
      </c>
      <c r="D220" s="182">
        <f t="shared" si="30"/>
        <v>0</v>
      </c>
      <c r="E220" s="182">
        <f t="shared" si="30"/>
        <v>0</v>
      </c>
      <c r="F220" s="182">
        <f t="shared" si="30"/>
        <v>0</v>
      </c>
      <c r="G220" s="182">
        <f t="shared" si="30"/>
        <v>400000</v>
      </c>
      <c r="H220" s="182">
        <f t="shared" si="30"/>
        <v>0</v>
      </c>
      <c r="I220" s="182">
        <f t="shared" si="30"/>
        <v>0</v>
      </c>
      <c r="J220" s="182">
        <f t="shared" si="30"/>
        <v>400000</v>
      </c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1:59" ht="99.95" customHeight="1">
      <c r="A221" s="186" t="s">
        <v>343</v>
      </c>
      <c r="B221" s="187" t="s">
        <v>342</v>
      </c>
      <c r="C221" s="180">
        <f t="shared" ref="C221:J221" si="31">C23+C56+C89+C122+C155+C188</f>
        <v>12000000</v>
      </c>
      <c r="D221" s="180">
        <f t="shared" si="31"/>
        <v>0</v>
      </c>
      <c r="E221" s="180">
        <f t="shared" si="31"/>
        <v>0</v>
      </c>
      <c r="F221" s="180">
        <f t="shared" si="31"/>
        <v>12000000</v>
      </c>
      <c r="G221" s="180">
        <f t="shared" si="31"/>
        <v>360000</v>
      </c>
      <c r="H221" s="180">
        <f t="shared" si="31"/>
        <v>0</v>
      </c>
      <c r="I221" s="180">
        <f t="shared" si="31"/>
        <v>0</v>
      </c>
      <c r="J221" s="180">
        <f t="shared" si="31"/>
        <v>360000</v>
      </c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1:59" ht="99.95" customHeight="1">
      <c r="A222" s="186" t="s">
        <v>84</v>
      </c>
      <c r="B222" s="187" t="s">
        <v>85</v>
      </c>
      <c r="C222" s="180">
        <f t="shared" ref="C222:J222" si="32">C24+C57+C90+C123+C156+C189</f>
        <v>0</v>
      </c>
      <c r="D222" s="180">
        <f t="shared" si="32"/>
        <v>0</v>
      </c>
      <c r="E222" s="180">
        <f t="shared" si="32"/>
        <v>0</v>
      </c>
      <c r="F222" s="180">
        <f t="shared" si="32"/>
        <v>0</v>
      </c>
      <c r="G222" s="180">
        <f t="shared" si="32"/>
        <v>48392000</v>
      </c>
      <c r="H222" s="180">
        <f t="shared" si="32"/>
        <v>0</v>
      </c>
      <c r="I222" s="180">
        <f t="shared" si="32"/>
        <v>0</v>
      </c>
      <c r="J222" s="180">
        <f t="shared" si="32"/>
        <v>48392000</v>
      </c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1:59" ht="99.95" customHeight="1">
      <c r="A223" s="192" t="s">
        <v>134</v>
      </c>
      <c r="B223" s="191" t="s">
        <v>88</v>
      </c>
      <c r="C223" s="182">
        <f t="shared" ref="C223:J223" si="33">C25+C58+C91+C124+C157+C190</f>
        <v>12000000</v>
      </c>
      <c r="D223" s="182">
        <f t="shared" si="33"/>
        <v>0</v>
      </c>
      <c r="E223" s="182">
        <f t="shared" si="33"/>
        <v>0</v>
      </c>
      <c r="F223" s="182">
        <f t="shared" si="33"/>
        <v>12000000</v>
      </c>
      <c r="G223" s="182">
        <f t="shared" si="33"/>
        <v>48752000</v>
      </c>
      <c r="H223" s="182">
        <f t="shared" si="33"/>
        <v>0</v>
      </c>
      <c r="I223" s="182">
        <f t="shared" si="33"/>
        <v>0</v>
      </c>
      <c r="J223" s="182">
        <f t="shared" si="33"/>
        <v>48752000</v>
      </c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1:59" ht="99.95" customHeight="1">
      <c r="A224" s="186" t="s">
        <v>135</v>
      </c>
      <c r="B224" s="187" t="s">
        <v>193</v>
      </c>
      <c r="C224" s="180">
        <f t="shared" ref="C224:J224" si="34">C26+C59+C92+C125+C158+C191</f>
        <v>1218382085</v>
      </c>
      <c r="D224" s="180">
        <f t="shared" si="34"/>
        <v>0</v>
      </c>
      <c r="E224" s="180">
        <f t="shared" si="34"/>
        <v>0</v>
      </c>
      <c r="F224" s="180">
        <f t="shared" si="34"/>
        <v>1218382085</v>
      </c>
      <c r="G224" s="180">
        <f t="shared" si="34"/>
        <v>1462695983</v>
      </c>
      <c r="H224" s="180">
        <f t="shared" si="34"/>
        <v>0</v>
      </c>
      <c r="I224" s="180">
        <f t="shared" si="34"/>
        <v>0</v>
      </c>
      <c r="J224" s="180">
        <f t="shared" si="34"/>
        <v>1462695983</v>
      </c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1:59" ht="99.95" customHeight="1">
      <c r="A225" s="186" t="s">
        <v>375</v>
      </c>
      <c r="B225" s="187" t="s">
        <v>193</v>
      </c>
      <c r="C225" s="180">
        <f t="shared" ref="C225:J225" si="35">C27+C60+C93+C126+C159+C192</f>
        <v>207722251</v>
      </c>
      <c r="D225" s="180">
        <f t="shared" si="35"/>
        <v>0</v>
      </c>
      <c r="E225" s="180">
        <f t="shared" si="35"/>
        <v>0</v>
      </c>
      <c r="F225" s="180">
        <f t="shared" si="35"/>
        <v>207722251</v>
      </c>
      <c r="G225" s="180">
        <f t="shared" si="35"/>
        <v>301623954</v>
      </c>
      <c r="H225" s="180">
        <f t="shared" si="35"/>
        <v>0</v>
      </c>
      <c r="I225" s="180">
        <f t="shared" si="35"/>
        <v>0</v>
      </c>
      <c r="J225" s="180">
        <f t="shared" si="35"/>
        <v>301623954</v>
      </c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1:59" ht="99.95" customHeight="1">
      <c r="A226" s="193" t="s">
        <v>324</v>
      </c>
      <c r="B226" s="187" t="s">
        <v>98</v>
      </c>
      <c r="C226" s="180">
        <f t="shared" ref="C226:J226" si="36">C28+C61+C94+C127+C160+C193</f>
        <v>118770556</v>
      </c>
      <c r="D226" s="180">
        <f t="shared" si="36"/>
        <v>0</v>
      </c>
      <c r="E226" s="180">
        <f t="shared" si="36"/>
        <v>0</v>
      </c>
      <c r="F226" s="180">
        <f t="shared" si="36"/>
        <v>118770556</v>
      </c>
      <c r="G226" s="180">
        <f t="shared" si="36"/>
        <v>506454974</v>
      </c>
      <c r="H226" s="180">
        <f t="shared" si="36"/>
        <v>0</v>
      </c>
      <c r="I226" s="180">
        <f t="shared" si="36"/>
        <v>0</v>
      </c>
      <c r="J226" s="180">
        <f t="shared" si="36"/>
        <v>506454974</v>
      </c>
      <c r="K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1:59" ht="99.95" customHeight="1">
      <c r="A227" s="193" t="s">
        <v>543</v>
      </c>
      <c r="B227" s="187" t="s">
        <v>98</v>
      </c>
      <c r="C227" s="180">
        <f t="shared" ref="C227:J227" si="37">C29+C62+C95+C128+C161+C194</f>
        <v>115790745</v>
      </c>
      <c r="D227" s="180">
        <f t="shared" si="37"/>
        <v>0</v>
      </c>
      <c r="E227" s="180">
        <f t="shared" si="37"/>
        <v>0</v>
      </c>
      <c r="F227" s="180">
        <f t="shared" si="37"/>
        <v>115790745</v>
      </c>
      <c r="G227" s="180">
        <f t="shared" si="37"/>
        <v>113752545</v>
      </c>
      <c r="H227" s="180">
        <f t="shared" si="37"/>
        <v>0</v>
      </c>
      <c r="I227" s="180">
        <f t="shared" si="37"/>
        <v>0</v>
      </c>
      <c r="J227" s="180">
        <f t="shared" si="37"/>
        <v>113752545</v>
      </c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1:59" ht="99.95" customHeight="1">
      <c r="A228" s="186" t="s">
        <v>349</v>
      </c>
      <c r="B228" s="187" t="s">
        <v>344</v>
      </c>
      <c r="C228" s="180">
        <f t="shared" ref="C228:J228" si="38">C30+C63+C96+C129+C162+C195</f>
        <v>550318994</v>
      </c>
      <c r="D228" s="180">
        <f t="shared" si="38"/>
        <v>24347322</v>
      </c>
      <c r="E228" s="180">
        <f t="shared" si="38"/>
        <v>0</v>
      </c>
      <c r="F228" s="180">
        <f t="shared" si="38"/>
        <v>574666316</v>
      </c>
      <c r="G228" s="180">
        <f t="shared" si="38"/>
        <v>640301647</v>
      </c>
      <c r="H228" s="180">
        <f t="shared" si="38"/>
        <v>0</v>
      </c>
      <c r="I228" s="180">
        <f t="shared" si="38"/>
        <v>0</v>
      </c>
      <c r="J228" s="180">
        <f t="shared" si="38"/>
        <v>640301647</v>
      </c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1:59" ht="99.95" customHeight="1">
      <c r="A229" s="192" t="s">
        <v>191</v>
      </c>
      <c r="B229" s="191" t="s">
        <v>192</v>
      </c>
      <c r="C229" s="182">
        <f t="shared" ref="C229:J229" si="39">C31+C64+C97+C130+C163+C196</f>
        <v>2210984631</v>
      </c>
      <c r="D229" s="182">
        <f t="shared" si="39"/>
        <v>24347322</v>
      </c>
      <c r="E229" s="182">
        <f t="shared" si="39"/>
        <v>0</v>
      </c>
      <c r="F229" s="182">
        <f t="shared" si="39"/>
        <v>2235331953</v>
      </c>
      <c r="G229" s="182">
        <f t="shared" si="39"/>
        <v>3024829103</v>
      </c>
      <c r="H229" s="182">
        <f t="shared" si="39"/>
        <v>0</v>
      </c>
      <c r="I229" s="182">
        <f t="shared" si="39"/>
        <v>0</v>
      </c>
      <c r="J229" s="182">
        <f t="shared" si="39"/>
        <v>3024829103</v>
      </c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  <row r="230" spans="1:59" ht="99.95" customHeight="1">
      <c r="A230" s="186" t="s">
        <v>86</v>
      </c>
      <c r="B230" s="187" t="s">
        <v>87</v>
      </c>
      <c r="C230" s="180">
        <f t="shared" ref="C230:J230" si="40">C32+C65+C98+C131+C164+C197</f>
        <v>1930255740</v>
      </c>
      <c r="D230" s="180">
        <f t="shared" si="40"/>
        <v>4000000</v>
      </c>
      <c r="E230" s="180">
        <f t="shared" si="40"/>
        <v>0</v>
      </c>
      <c r="F230" s="180">
        <f t="shared" si="40"/>
        <v>1934255740</v>
      </c>
      <c r="G230" s="180">
        <f t="shared" si="40"/>
        <v>2434024249</v>
      </c>
      <c r="H230" s="180">
        <f t="shared" si="40"/>
        <v>0</v>
      </c>
      <c r="I230" s="180">
        <f t="shared" si="40"/>
        <v>0</v>
      </c>
      <c r="J230" s="180">
        <f t="shared" si="40"/>
        <v>2434024249</v>
      </c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</row>
    <row r="231" spans="1:59" ht="99.95" customHeight="1">
      <c r="A231" s="192" t="s">
        <v>194</v>
      </c>
      <c r="B231" s="191" t="s">
        <v>195</v>
      </c>
      <c r="C231" s="182">
        <f t="shared" ref="C231:J231" si="41">C33+C66+C99+C132+C165+C198</f>
        <v>4141240371</v>
      </c>
      <c r="D231" s="182">
        <f t="shared" si="41"/>
        <v>28347322</v>
      </c>
      <c r="E231" s="182">
        <f t="shared" si="41"/>
        <v>0</v>
      </c>
      <c r="F231" s="182">
        <f t="shared" si="41"/>
        <v>4169587693</v>
      </c>
      <c r="G231" s="182">
        <f t="shared" si="41"/>
        <v>5458853352</v>
      </c>
      <c r="H231" s="182">
        <f t="shared" si="41"/>
        <v>0</v>
      </c>
      <c r="I231" s="182">
        <f t="shared" si="41"/>
        <v>0</v>
      </c>
      <c r="J231" s="182">
        <f t="shared" si="41"/>
        <v>5458853352</v>
      </c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</row>
    <row r="232" spans="1:59" ht="57.75" customHeight="1">
      <c r="G232" s="83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</row>
    <row r="233" spans="1:59" ht="57.75" customHeight="1">
      <c r="G233" s="83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</row>
    <row r="234" spans="1:59" ht="57.75" customHeight="1">
      <c r="G234" s="83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</row>
    <row r="235" spans="1:59" ht="57.75" customHeight="1">
      <c r="G235" s="83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</row>
    <row r="236" spans="1:59" ht="57.75" customHeight="1">
      <c r="G236" s="83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</row>
    <row r="237" spans="1:59" ht="57.75" customHeight="1">
      <c r="G237" s="83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</row>
    <row r="238" spans="1:59" ht="57.75" customHeight="1">
      <c r="G238" s="83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</row>
    <row r="239" spans="1:59" ht="57.75" customHeight="1">
      <c r="G239" s="83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</row>
    <row r="240" spans="1:59" ht="57.75" customHeight="1">
      <c r="G240" s="83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</row>
    <row r="241" spans="7:59" ht="57.75" customHeight="1">
      <c r="G241" s="83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</row>
    <row r="242" spans="7:59" ht="57.75" customHeight="1">
      <c r="G242" s="83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</row>
    <row r="243" spans="7:59" ht="57.75" customHeight="1">
      <c r="G243" s="83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</row>
    <row r="244" spans="7:59" ht="57.75" customHeight="1">
      <c r="G244" s="83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</row>
    <row r="245" spans="7:59" ht="57.75" customHeight="1">
      <c r="G245" s="83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</row>
    <row r="246" spans="7:59" ht="57.75" customHeight="1">
      <c r="G246" s="83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</row>
    <row r="247" spans="7:59" ht="57.75" customHeight="1">
      <c r="G247" s="83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</row>
    <row r="248" spans="7:59" ht="57.75" customHeight="1">
      <c r="G248" s="83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</row>
    <row r="249" spans="7:59" ht="57.75" customHeight="1">
      <c r="G249" s="83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</row>
    <row r="250" spans="7:59" ht="57.75" customHeight="1">
      <c r="G250" s="83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</row>
    <row r="251" spans="7:59" ht="57.75" customHeight="1">
      <c r="G251" s="83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</row>
    <row r="252" spans="7:59" ht="57.75" customHeight="1">
      <c r="G252" s="83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84"/>
      <c r="BE252" s="84"/>
      <c r="BF252" s="84"/>
      <c r="BG252" s="84"/>
    </row>
    <row r="253" spans="7:59" ht="57.75" customHeight="1">
      <c r="G253" s="83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84"/>
      <c r="BE253" s="84"/>
      <c r="BF253" s="84"/>
      <c r="BG253" s="84"/>
    </row>
    <row r="254" spans="7:59" ht="57.75" customHeight="1">
      <c r="G254" s="83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84"/>
      <c r="BE254" s="84"/>
      <c r="BF254" s="84"/>
      <c r="BG254" s="84"/>
    </row>
    <row r="255" spans="7:59" ht="57.75" customHeight="1">
      <c r="G255" s="83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</row>
    <row r="256" spans="7:59" ht="57.75" customHeight="1">
      <c r="G256" s="83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</row>
    <row r="257" spans="7:59" ht="57.75" customHeight="1">
      <c r="G257" s="83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</row>
    <row r="258" spans="7:59" ht="57.75" customHeight="1">
      <c r="G258" s="83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</row>
    <row r="259" spans="7:59" ht="57.75" customHeight="1">
      <c r="G259" s="83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</row>
    <row r="260" spans="7:59" ht="57.75" customHeight="1">
      <c r="G260" s="83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</row>
    <row r="261" spans="7:59" ht="57.75" customHeight="1">
      <c r="G261" s="83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</row>
    <row r="262" spans="7:59" ht="57.75" customHeight="1">
      <c r="G262" s="83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</row>
    <row r="263" spans="7:59" ht="57.75" customHeight="1">
      <c r="G263" s="83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</row>
    <row r="264" spans="7:59" ht="57.75" customHeight="1">
      <c r="G264" s="83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</row>
    <row r="265" spans="7:59" ht="57.75" customHeight="1">
      <c r="G265" s="83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</row>
    <row r="266" spans="7:59" ht="57.75" customHeight="1">
      <c r="G266" s="83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84"/>
      <c r="BF266" s="84"/>
      <c r="BG266" s="84"/>
    </row>
    <row r="267" spans="7:59" ht="57.75" customHeight="1">
      <c r="G267" s="83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84"/>
      <c r="BF267" s="84"/>
      <c r="BG267" s="84"/>
    </row>
    <row r="268" spans="7:59" ht="57.75" customHeight="1">
      <c r="G268" s="83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</row>
    <row r="269" spans="7:59" ht="57.75" customHeight="1">
      <c r="G269" s="83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84"/>
      <c r="BF269" s="84"/>
      <c r="BG269" s="84"/>
    </row>
    <row r="270" spans="7:59" ht="57.75" customHeight="1">
      <c r="G270" s="83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</row>
    <row r="271" spans="7:59" ht="57.75" customHeight="1">
      <c r="G271" s="83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84"/>
      <c r="BF271" s="84"/>
      <c r="BG271" s="84"/>
    </row>
    <row r="272" spans="7:59" ht="57.75" customHeight="1">
      <c r="G272" s="83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84"/>
      <c r="BE272" s="84"/>
      <c r="BF272" s="84"/>
      <c r="BG272" s="84"/>
    </row>
    <row r="273" spans="7:59" ht="57.75" customHeight="1">
      <c r="G273" s="83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84"/>
      <c r="BE273" s="84"/>
      <c r="BF273" s="84"/>
      <c r="BG273" s="84"/>
    </row>
    <row r="274" spans="7:59" ht="57.75" customHeight="1">
      <c r="G274" s="83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84"/>
      <c r="BE274" s="84"/>
      <c r="BF274" s="84"/>
      <c r="BG274" s="84"/>
    </row>
    <row r="275" spans="7:59" ht="57.75" customHeight="1">
      <c r="G275" s="83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84"/>
      <c r="BE275" s="84"/>
      <c r="BF275" s="84"/>
      <c r="BG275" s="84"/>
    </row>
    <row r="276" spans="7:59" ht="57.75" customHeight="1">
      <c r="G276" s="83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84"/>
      <c r="BE276" s="84"/>
      <c r="BF276" s="84"/>
      <c r="BG276" s="84"/>
    </row>
    <row r="277" spans="7:59" ht="57.75" customHeight="1">
      <c r="G277" s="83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  <c r="BE277" s="84"/>
      <c r="BF277" s="84"/>
      <c r="BG277" s="84"/>
    </row>
    <row r="278" spans="7:59" ht="57.75" customHeight="1">
      <c r="G278" s="83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  <c r="BE278" s="84"/>
      <c r="BF278" s="84"/>
      <c r="BG278" s="84"/>
    </row>
    <row r="279" spans="7:59" ht="57.75" customHeight="1">
      <c r="G279" s="83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  <c r="BE279" s="84"/>
      <c r="BF279" s="84"/>
      <c r="BG279" s="84"/>
    </row>
    <row r="280" spans="7:59" ht="57.75" customHeight="1">
      <c r="G280" s="83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84"/>
      <c r="BE280" s="84"/>
      <c r="BF280" s="84"/>
      <c r="BG280" s="84"/>
    </row>
    <row r="281" spans="7:59" ht="57.75" customHeight="1">
      <c r="G281" s="83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84"/>
      <c r="BE281" s="84"/>
      <c r="BF281" s="84"/>
      <c r="BG281" s="84"/>
    </row>
    <row r="282" spans="7:59" ht="57.75" customHeight="1">
      <c r="G282" s="83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84"/>
      <c r="BE282" s="84"/>
      <c r="BF282" s="84"/>
      <c r="BG282" s="84"/>
    </row>
    <row r="283" spans="7:59" ht="57.75" customHeight="1">
      <c r="G283" s="83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84"/>
      <c r="BE283" s="84"/>
      <c r="BF283" s="84"/>
      <c r="BG283" s="84"/>
    </row>
    <row r="284" spans="7:59" ht="57.75" customHeight="1">
      <c r="G284" s="83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</row>
    <row r="285" spans="7:59" ht="57.75" customHeight="1">
      <c r="G285" s="83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</row>
    <row r="286" spans="7:59" ht="57.75" customHeight="1">
      <c r="G286" s="83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</row>
    <row r="287" spans="7:59" ht="57.75" customHeight="1">
      <c r="G287" s="83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</row>
    <row r="288" spans="7:59" ht="57.75" customHeight="1">
      <c r="G288" s="83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</row>
    <row r="289" spans="7:59" ht="57.75" customHeight="1">
      <c r="G289" s="83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</row>
    <row r="290" spans="7:59" ht="57.75" customHeight="1">
      <c r="G290" s="83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</row>
    <row r="291" spans="7:59" ht="57.75" customHeight="1">
      <c r="G291" s="83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</row>
    <row r="292" spans="7:59" ht="57.75" customHeight="1">
      <c r="G292" s="83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</row>
    <row r="293" spans="7:59" ht="57.75" customHeight="1">
      <c r="G293" s="83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</row>
    <row r="294" spans="7:59" ht="57.75" customHeight="1">
      <c r="G294" s="83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</row>
    <row r="295" spans="7:59" ht="57.75" customHeight="1">
      <c r="G295" s="83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</row>
    <row r="296" spans="7:59" ht="57.75" customHeight="1">
      <c r="G296" s="83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</row>
    <row r="297" spans="7:59" ht="57.75" customHeight="1">
      <c r="G297" s="83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84"/>
      <c r="BE297" s="84"/>
      <c r="BF297" s="84"/>
      <c r="BG297" s="84"/>
    </row>
    <row r="298" spans="7:59" ht="57.75" customHeight="1">
      <c r="G298" s="83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84"/>
      <c r="BE298" s="84"/>
      <c r="BF298" s="84"/>
      <c r="BG298" s="84"/>
    </row>
    <row r="299" spans="7:59" ht="57.75" customHeight="1">
      <c r="G299" s="83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84"/>
      <c r="BE299" s="84"/>
      <c r="BF299" s="84"/>
      <c r="BG299" s="84"/>
    </row>
    <row r="300" spans="7:59" ht="57.75" customHeight="1">
      <c r="G300" s="83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84"/>
      <c r="BE300" s="84"/>
      <c r="BF300" s="84"/>
      <c r="BG300" s="84"/>
    </row>
    <row r="301" spans="7:59" ht="57.75" customHeight="1">
      <c r="G301" s="83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84"/>
      <c r="BE301" s="84"/>
      <c r="BF301" s="84"/>
      <c r="BG301" s="84"/>
    </row>
    <row r="302" spans="7:59" ht="57.75" customHeight="1">
      <c r="G302" s="83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84"/>
      <c r="BE302" s="84"/>
      <c r="BF302" s="84"/>
      <c r="BG302" s="84"/>
    </row>
    <row r="303" spans="7:59" ht="57.75" customHeight="1">
      <c r="G303" s="83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84"/>
      <c r="BE303" s="84"/>
      <c r="BF303" s="84"/>
      <c r="BG303" s="84"/>
    </row>
    <row r="304" spans="7:59" ht="57.75" customHeight="1">
      <c r="G304" s="83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84"/>
      <c r="BE304" s="84"/>
      <c r="BF304" s="84"/>
      <c r="BG304" s="84"/>
    </row>
    <row r="305" spans="7:59" ht="57.75" customHeight="1">
      <c r="G305" s="83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84"/>
      <c r="BE305" s="84"/>
      <c r="BF305" s="84"/>
      <c r="BG305" s="84"/>
    </row>
    <row r="306" spans="7:59" ht="57.75" customHeight="1">
      <c r="G306" s="83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84"/>
      <c r="BE306" s="84"/>
      <c r="BF306" s="84"/>
      <c r="BG306" s="84"/>
    </row>
    <row r="307" spans="7:59" ht="57.75" customHeight="1">
      <c r="G307" s="83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84"/>
    </row>
    <row r="308" spans="7:59" ht="57.75" customHeight="1">
      <c r="G308" s="83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</row>
    <row r="309" spans="7:59" ht="57.75" customHeight="1">
      <c r="G309" s="83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</row>
    <row r="310" spans="7:59" ht="57.75" customHeight="1">
      <c r="G310" s="83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</row>
    <row r="311" spans="7:59" ht="57.75" customHeight="1">
      <c r="G311" s="83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</row>
    <row r="312" spans="7:59" ht="57.75" customHeight="1">
      <c r="G312" s="83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</row>
    <row r="313" spans="7:59" ht="57.75" customHeight="1">
      <c r="G313" s="83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</row>
    <row r="314" spans="7:59" ht="57.75" customHeight="1">
      <c r="G314" s="83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</row>
    <row r="315" spans="7:59" ht="57.75" customHeight="1">
      <c r="G315" s="83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</row>
    <row r="316" spans="7:59" ht="57.75" customHeight="1">
      <c r="G316" s="83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</row>
    <row r="317" spans="7:59" ht="57.75" customHeight="1">
      <c r="G317" s="83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</row>
    <row r="318" spans="7:59" ht="57.75" customHeight="1">
      <c r="G318" s="83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</row>
    <row r="319" spans="7:59" ht="57.75" customHeight="1">
      <c r="G319" s="83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</row>
    <row r="320" spans="7:59" ht="57.75" customHeight="1">
      <c r="G320" s="83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</row>
    <row r="321" spans="7:59" ht="57.75" customHeight="1">
      <c r="G321" s="83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</row>
    <row r="322" spans="7:59" ht="57.75" customHeight="1">
      <c r="G322" s="83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</row>
    <row r="323" spans="7:59" ht="57.75" customHeight="1">
      <c r="G323" s="83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</row>
    <row r="324" spans="7:59" ht="57.75" customHeight="1">
      <c r="G324" s="83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</row>
    <row r="325" spans="7:59" ht="57.75" customHeight="1">
      <c r="G325" s="83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</row>
    <row r="326" spans="7:59" ht="57.75" customHeight="1">
      <c r="G326" s="83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</row>
    <row r="327" spans="7:59" ht="57.75" customHeight="1">
      <c r="G327" s="83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</row>
    <row r="328" spans="7:59" ht="57.75" customHeight="1">
      <c r="G328" s="83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</row>
    <row r="329" spans="7:59" ht="57.75" customHeight="1">
      <c r="G329" s="83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</row>
    <row r="330" spans="7:59" ht="57.75" customHeight="1">
      <c r="G330" s="83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</row>
    <row r="331" spans="7:59" ht="57.75" customHeight="1">
      <c r="G331" s="83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</row>
    <row r="332" spans="7:59" ht="57.75" customHeight="1">
      <c r="G332" s="83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</row>
    <row r="333" spans="7:59" ht="57.75" customHeight="1">
      <c r="G333" s="83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</row>
    <row r="334" spans="7:59" ht="57.75" customHeight="1">
      <c r="G334" s="83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</row>
    <row r="335" spans="7:59" ht="57.75" customHeight="1">
      <c r="G335" s="83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</row>
    <row r="336" spans="7:59" ht="57.75" customHeight="1">
      <c r="G336" s="83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</row>
    <row r="337" spans="7:59" ht="57.75" customHeight="1">
      <c r="G337" s="83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</row>
    <row r="338" spans="7:59" ht="57.75" customHeight="1">
      <c r="G338" s="83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</row>
    <row r="339" spans="7:59" ht="57.75" customHeight="1">
      <c r="G339" s="83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</row>
    <row r="340" spans="7:59" ht="57.75" customHeight="1">
      <c r="G340" s="83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</row>
    <row r="341" spans="7:59" ht="57.75" customHeight="1">
      <c r="G341" s="83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</row>
    <row r="342" spans="7:59" ht="57.75" customHeight="1">
      <c r="G342" s="83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</row>
    <row r="343" spans="7:59" ht="57.75" customHeight="1">
      <c r="G343" s="83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</row>
    <row r="344" spans="7:59" ht="57.75" customHeight="1">
      <c r="G344" s="83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</row>
    <row r="345" spans="7:59" ht="57.75" customHeight="1">
      <c r="G345" s="83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</row>
    <row r="346" spans="7:59" ht="57.75" customHeight="1">
      <c r="G346" s="83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84"/>
      <c r="AZ346" s="84"/>
      <c r="BA346" s="84"/>
      <c r="BB346" s="84"/>
      <c r="BC346" s="84"/>
      <c r="BD346" s="84"/>
      <c r="BE346" s="84"/>
      <c r="BF346" s="84"/>
      <c r="BG346" s="84"/>
    </row>
    <row r="347" spans="7:59" ht="57.75" customHeight="1">
      <c r="G347" s="83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84"/>
      <c r="AZ347" s="84"/>
      <c r="BA347" s="84"/>
      <c r="BB347" s="84"/>
      <c r="BC347" s="84"/>
      <c r="BD347" s="84"/>
      <c r="BE347" s="84"/>
      <c r="BF347" s="84"/>
      <c r="BG347" s="84"/>
    </row>
    <row r="348" spans="7:59" ht="57.75" customHeight="1">
      <c r="G348" s="83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84"/>
      <c r="AZ348" s="84"/>
      <c r="BA348" s="84"/>
      <c r="BB348" s="84"/>
      <c r="BC348" s="84"/>
      <c r="BD348" s="84"/>
      <c r="BE348" s="84"/>
      <c r="BF348" s="84"/>
      <c r="BG348" s="84"/>
    </row>
    <row r="349" spans="7:59" ht="57.75" customHeight="1">
      <c r="G349" s="83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84"/>
      <c r="BD349" s="84"/>
      <c r="BE349" s="84"/>
      <c r="BF349" s="84"/>
      <c r="BG349" s="84"/>
    </row>
    <row r="350" spans="7:59" ht="57.75" customHeight="1">
      <c r="G350" s="83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84"/>
      <c r="AZ350" s="84"/>
      <c r="BA350" s="84"/>
      <c r="BB350" s="84"/>
      <c r="BC350" s="84"/>
      <c r="BD350" s="84"/>
      <c r="BE350" s="84"/>
      <c r="BF350" s="84"/>
      <c r="BG350" s="84"/>
    </row>
    <row r="351" spans="7:59" ht="57.75" customHeight="1">
      <c r="G351" s="83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84"/>
      <c r="AZ351" s="84"/>
      <c r="BA351" s="84"/>
      <c r="BB351" s="84"/>
      <c r="BC351" s="84"/>
      <c r="BD351" s="84"/>
      <c r="BE351" s="84"/>
      <c r="BF351" s="84"/>
      <c r="BG351" s="84"/>
    </row>
    <row r="352" spans="7:59" ht="57.75" customHeight="1">
      <c r="G352" s="83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  <c r="BE352" s="84"/>
      <c r="BF352" s="84"/>
      <c r="BG352" s="84"/>
    </row>
    <row r="353" spans="7:59" ht="57.75" customHeight="1">
      <c r="G353" s="83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</row>
    <row r="354" spans="7:59" ht="57.75" customHeight="1">
      <c r="G354" s="83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</row>
    <row r="355" spans="7:59" ht="57.75" customHeight="1">
      <c r="G355" s="83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</row>
    <row r="356" spans="7:59" ht="57.75" customHeight="1">
      <c r="G356" s="83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</row>
    <row r="357" spans="7:59" ht="57.75" customHeight="1">
      <c r="G357" s="83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</row>
    <row r="358" spans="7:59" ht="57.75" customHeight="1">
      <c r="G358" s="83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</row>
    <row r="359" spans="7:59" ht="57.75" customHeight="1">
      <c r="G359" s="83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</row>
    <row r="360" spans="7:59" ht="57.75" customHeight="1">
      <c r="G360" s="83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  <c r="AN360" s="84"/>
      <c r="AO360" s="84"/>
      <c r="AP360" s="84"/>
    </row>
    <row r="361" spans="7:59" ht="57.75" customHeight="1">
      <c r="G361" s="83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  <c r="AN361" s="84"/>
      <c r="AO361" s="84"/>
      <c r="AP361" s="84"/>
    </row>
    <row r="362" spans="7:59" ht="57.75" customHeight="1">
      <c r="G362" s="83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  <c r="AN362" s="84"/>
      <c r="AO362" s="84"/>
      <c r="AP362" s="84"/>
    </row>
    <row r="363" spans="7:59" ht="57.75" customHeight="1">
      <c r="G363" s="83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</row>
    <row r="364" spans="7:59" ht="57.75" customHeight="1">
      <c r="G364" s="83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  <c r="AN364" s="84"/>
      <c r="AO364" s="84"/>
      <c r="AP364" s="84"/>
    </row>
    <row r="365" spans="7:59" ht="57.75" customHeight="1">
      <c r="G365" s="83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</row>
    <row r="366" spans="7:59" ht="57.75" customHeight="1">
      <c r="G366" s="83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84"/>
      <c r="AJ366" s="84"/>
      <c r="AK366" s="84"/>
      <c r="AL366" s="84"/>
      <c r="AM366" s="84"/>
      <c r="AN366" s="84"/>
      <c r="AO366" s="84"/>
      <c r="AP366" s="84"/>
    </row>
    <row r="367" spans="7:59" ht="57.75" customHeight="1">
      <c r="G367" s="83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84"/>
      <c r="AL367" s="84"/>
      <c r="AM367" s="84"/>
      <c r="AN367" s="84"/>
      <c r="AO367" s="84"/>
      <c r="AP367" s="84"/>
    </row>
    <row r="368" spans="7:59" ht="57.75" customHeight="1">
      <c r="G368" s="83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84"/>
      <c r="AJ368" s="84"/>
      <c r="AK368" s="84"/>
      <c r="AL368" s="84"/>
      <c r="AM368" s="84"/>
      <c r="AN368" s="84"/>
      <c r="AO368" s="84"/>
      <c r="AP368" s="84"/>
    </row>
    <row r="369" spans="7:42" ht="57.75" customHeight="1">
      <c r="G369" s="83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</row>
    <row r="370" spans="7:42" ht="57.75" customHeight="1">
      <c r="G370" s="83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</row>
    <row r="371" spans="7:42" ht="57.75" customHeight="1">
      <c r="G371" s="83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</row>
    <row r="372" spans="7:42" ht="57.75" customHeight="1">
      <c r="G372" s="83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</row>
    <row r="373" spans="7:42" ht="57.75" customHeight="1">
      <c r="G373" s="83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</row>
    <row r="374" spans="7:42" ht="57.75" customHeight="1">
      <c r="G374" s="83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</row>
    <row r="375" spans="7:42" ht="57.75" customHeight="1">
      <c r="G375" s="83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</row>
    <row r="376" spans="7:42" ht="57.75" customHeight="1">
      <c r="G376" s="83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</row>
    <row r="377" spans="7:42" ht="57.75" customHeight="1">
      <c r="G377" s="83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</row>
    <row r="378" spans="7:42" ht="57.75" customHeight="1">
      <c r="G378" s="83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84"/>
      <c r="AJ378" s="84"/>
      <c r="AK378" s="84"/>
      <c r="AL378" s="84"/>
      <c r="AM378" s="84"/>
      <c r="AN378" s="84"/>
      <c r="AO378" s="84"/>
      <c r="AP378" s="84"/>
    </row>
    <row r="379" spans="7:42" ht="57.75" customHeight="1">
      <c r="G379" s="83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84"/>
      <c r="AJ379" s="84"/>
      <c r="AK379" s="84"/>
      <c r="AL379" s="84"/>
      <c r="AM379" s="84"/>
      <c r="AN379" s="84"/>
      <c r="AO379" s="84"/>
      <c r="AP379" s="84"/>
    </row>
    <row r="380" spans="7:42" ht="57.75" customHeight="1">
      <c r="G380" s="83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84"/>
      <c r="AJ380" s="84"/>
      <c r="AK380" s="84"/>
      <c r="AL380" s="84"/>
      <c r="AM380" s="84"/>
      <c r="AN380" s="84"/>
      <c r="AO380" s="84"/>
      <c r="AP380" s="84"/>
    </row>
    <row r="381" spans="7:42" ht="57.75" customHeight="1">
      <c r="G381" s="83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84"/>
      <c r="AJ381" s="84"/>
      <c r="AK381" s="84"/>
      <c r="AL381" s="84"/>
      <c r="AM381" s="84"/>
      <c r="AN381" s="84"/>
      <c r="AO381" s="84"/>
      <c r="AP381" s="84"/>
    </row>
    <row r="382" spans="7:42" ht="57.75" customHeight="1">
      <c r="G382" s="83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84"/>
      <c r="AJ382" s="84"/>
      <c r="AK382" s="84"/>
      <c r="AL382" s="84"/>
      <c r="AM382" s="84"/>
      <c r="AN382" s="84"/>
      <c r="AO382" s="84"/>
      <c r="AP382" s="84"/>
    </row>
    <row r="383" spans="7:42" ht="57.75" customHeight="1">
      <c r="G383" s="83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84"/>
      <c r="AJ383" s="84"/>
      <c r="AK383" s="84"/>
      <c r="AL383" s="84"/>
      <c r="AM383" s="84"/>
      <c r="AN383" s="84"/>
      <c r="AO383" s="84"/>
      <c r="AP383" s="84"/>
    </row>
    <row r="384" spans="7:42" ht="57.75" customHeight="1">
      <c r="G384" s="83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  <c r="AJ384" s="84"/>
      <c r="AK384" s="84"/>
      <c r="AL384" s="84"/>
      <c r="AM384" s="84"/>
      <c r="AN384" s="84"/>
      <c r="AO384" s="84"/>
      <c r="AP384" s="84"/>
    </row>
    <row r="385" spans="7:42" ht="57.75" customHeight="1">
      <c r="G385" s="83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84"/>
      <c r="AJ385" s="84"/>
      <c r="AK385" s="84"/>
      <c r="AL385" s="84"/>
      <c r="AM385" s="84"/>
      <c r="AN385" s="84"/>
      <c r="AO385" s="84"/>
      <c r="AP385" s="84"/>
    </row>
    <row r="386" spans="7:42" ht="57.75" customHeight="1">
      <c r="G386" s="83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  <c r="AJ386" s="84"/>
      <c r="AK386" s="84"/>
      <c r="AL386" s="84"/>
      <c r="AM386" s="84"/>
      <c r="AN386" s="84"/>
      <c r="AO386" s="84"/>
      <c r="AP386" s="84"/>
    </row>
    <row r="387" spans="7:42" ht="57.75" customHeight="1">
      <c r="G387" s="83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</row>
    <row r="388" spans="7:42" ht="57.75" customHeight="1">
      <c r="G388" s="83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84"/>
      <c r="AJ388" s="84"/>
      <c r="AK388" s="84"/>
      <c r="AL388" s="84"/>
      <c r="AM388" s="84"/>
      <c r="AN388" s="84"/>
      <c r="AO388" s="84"/>
      <c r="AP388" s="84"/>
    </row>
    <row r="389" spans="7:42" ht="57.75" customHeight="1">
      <c r="G389" s="83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84"/>
      <c r="AJ389" s="84"/>
      <c r="AK389" s="84"/>
      <c r="AL389" s="84"/>
      <c r="AM389" s="84"/>
      <c r="AN389" s="84"/>
      <c r="AO389" s="84"/>
      <c r="AP389" s="84"/>
    </row>
    <row r="390" spans="7:42" ht="57.75" customHeight="1">
      <c r="G390" s="83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84"/>
      <c r="AJ390" s="84"/>
      <c r="AK390" s="84"/>
      <c r="AL390" s="84"/>
      <c r="AM390" s="84"/>
      <c r="AN390" s="84"/>
      <c r="AO390" s="84"/>
      <c r="AP390" s="84"/>
    </row>
    <row r="391" spans="7:42" ht="57.75" customHeight="1">
      <c r="G391" s="83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84"/>
      <c r="AJ391" s="84"/>
      <c r="AK391" s="84"/>
      <c r="AL391" s="84"/>
      <c r="AM391" s="84"/>
      <c r="AN391" s="84"/>
      <c r="AO391" s="84"/>
      <c r="AP391" s="84"/>
    </row>
    <row r="392" spans="7:42" ht="57.75" customHeight="1">
      <c r="G392" s="83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  <c r="AJ392" s="84"/>
      <c r="AK392" s="84"/>
      <c r="AL392" s="84"/>
      <c r="AM392" s="84"/>
      <c r="AN392" s="84"/>
      <c r="AO392" s="84"/>
      <c r="AP392" s="84"/>
    </row>
    <row r="393" spans="7:42" ht="57.75" customHeight="1">
      <c r="G393" s="83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84"/>
      <c r="AJ393" s="84"/>
      <c r="AK393" s="84"/>
      <c r="AL393" s="84"/>
      <c r="AM393" s="84"/>
      <c r="AN393" s="84"/>
      <c r="AO393" s="84"/>
      <c r="AP393" s="84"/>
    </row>
    <row r="394" spans="7:42" ht="57.75" customHeight="1">
      <c r="G394" s="83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  <c r="AJ394" s="84"/>
      <c r="AK394" s="84"/>
      <c r="AL394" s="84"/>
      <c r="AM394" s="84"/>
      <c r="AN394" s="84"/>
      <c r="AO394" s="84"/>
      <c r="AP394" s="84"/>
    </row>
    <row r="395" spans="7:42" ht="57.75" customHeight="1">
      <c r="G395" s="83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84"/>
      <c r="AJ395" s="84"/>
      <c r="AK395" s="84"/>
      <c r="AL395" s="84"/>
      <c r="AM395" s="84"/>
      <c r="AN395" s="84"/>
      <c r="AO395" s="84"/>
      <c r="AP395" s="84"/>
    </row>
    <row r="396" spans="7:42" ht="57.75" customHeight="1">
      <c r="G396" s="83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  <c r="AN396" s="84"/>
      <c r="AO396" s="84"/>
      <c r="AP396" s="84"/>
    </row>
    <row r="397" spans="7:42" ht="57.75" customHeight="1">
      <c r="G397" s="83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84"/>
      <c r="AJ397" s="84"/>
      <c r="AK397" s="84"/>
      <c r="AL397" s="84"/>
      <c r="AM397" s="84"/>
      <c r="AN397" s="84"/>
      <c r="AO397" s="84"/>
      <c r="AP397" s="84"/>
    </row>
    <row r="398" spans="7:42" ht="57.75" customHeight="1">
      <c r="G398" s="83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  <c r="AJ398" s="84"/>
      <c r="AK398" s="84"/>
      <c r="AL398" s="84"/>
      <c r="AM398" s="84"/>
      <c r="AN398" s="84"/>
      <c r="AO398" s="84"/>
      <c r="AP398" s="84"/>
    </row>
    <row r="399" spans="7:42" ht="57.75" customHeight="1">
      <c r="G399" s="83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84"/>
      <c r="AJ399" s="84"/>
      <c r="AK399" s="84"/>
      <c r="AL399" s="84"/>
      <c r="AM399" s="84"/>
      <c r="AN399" s="84"/>
      <c r="AO399" s="84"/>
      <c r="AP399" s="84"/>
    </row>
    <row r="400" spans="7:42" ht="57.75" customHeight="1">
      <c r="G400" s="83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  <c r="AN400" s="84"/>
      <c r="AO400" s="84"/>
      <c r="AP400" s="84"/>
    </row>
    <row r="401" spans="7:42" ht="57.75" customHeight="1">
      <c r="G401" s="83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  <c r="AH401" s="84"/>
      <c r="AI401" s="84"/>
      <c r="AJ401" s="84"/>
      <c r="AK401" s="84"/>
      <c r="AL401" s="84"/>
      <c r="AM401" s="84"/>
      <c r="AN401" s="84"/>
      <c r="AO401" s="84"/>
      <c r="AP401" s="84"/>
    </row>
    <row r="402" spans="7:42" ht="57.75" customHeight="1">
      <c r="G402" s="83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  <c r="AN402" s="84"/>
      <c r="AO402" s="84"/>
      <c r="AP402" s="84"/>
    </row>
    <row r="403" spans="7:42" ht="57.75" customHeight="1">
      <c r="G403" s="83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84"/>
      <c r="AJ403" s="84"/>
      <c r="AK403" s="84"/>
      <c r="AL403" s="84"/>
      <c r="AM403" s="84"/>
      <c r="AN403" s="84"/>
      <c r="AO403" s="84"/>
      <c r="AP403" s="84"/>
    </row>
    <row r="404" spans="7:42" ht="57.75" customHeight="1">
      <c r="G404" s="83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84"/>
      <c r="AJ404" s="84"/>
      <c r="AK404" s="84"/>
      <c r="AL404" s="84"/>
      <c r="AM404" s="84"/>
      <c r="AN404" s="84"/>
      <c r="AO404" s="84"/>
      <c r="AP404" s="84"/>
    </row>
    <row r="405" spans="7:42" ht="57.75" customHeight="1">
      <c r="G405" s="83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</row>
    <row r="406" spans="7:42" ht="57.75" customHeight="1">
      <c r="G406" s="83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  <c r="AN406" s="84"/>
      <c r="AO406" s="84"/>
      <c r="AP406" s="84"/>
    </row>
    <row r="407" spans="7:42" ht="57.75" customHeight="1">
      <c r="G407" s="83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84"/>
      <c r="AM407" s="84"/>
      <c r="AN407" s="84"/>
      <c r="AO407" s="84"/>
      <c r="AP407" s="84"/>
    </row>
    <row r="408" spans="7:42" ht="57.75" customHeight="1">
      <c r="G408" s="83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  <c r="AJ408" s="84"/>
      <c r="AK408" s="84"/>
      <c r="AL408" s="84"/>
      <c r="AM408" s="84"/>
      <c r="AN408" s="84"/>
      <c r="AO408" s="84"/>
      <c r="AP408" s="84"/>
    </row>
    <row r="409" spans="7:42" ht="57.75" customHeight="1">
      <c r="G409" s="83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4"/>
      <c r="AC409" s="84"/>
      <c r="AD409" s="84"/>
      <c r="AE409" s="84"/>
      <c r="AF409" s="84"/>
      <c r="AG409" s="84"/>
      <c r="AH409" s="84"/>
      <c r="AI409" s="84"/>
      <c r="AJ409" s="84"/>
      <c r="AK409" s="84"/>
      <c r="AL409" s="84"/>
      <c r="AM409" s="84"/>
      <c r="AN409" s="84"/>
      <c r="AO409" s="84"/>
      <c r="AP409" s="84"/>
    </row>
    <row r="410" spans="7:42" ht="57.75" customHeight="1">
      <c r="G410" s="83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84"/>
      <c r="AJ410" s="84"/>
      <c r="AK410" s="84"/>
      <c r="AL410" s="84"/>
      <c r="AM410" s="84"/>
      <c r="AN410" s="84"/>
      <c r="AO410" s="84"/>
      <c r="AP410" s="84"/>
    </row>
    <row r="411" spans="7:42" ht="57.75" customHeight="1">
      <c r="G411" s="83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84"/>
      <c r="AJ411" s="84"/>
      <c r="AK411" s="84"/>
      <c r="AL411" s="84"/>
      <c r="AM411" s="84"/>
      <c r="AN411" s="84"/>
      <c r="AO411" s="84"/>
      <c r="AP411" s="84"/>
    </row>
    <row r="412" spans="7:42" ht="57.75" customHeight="1">
      <c r="G412" s="83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</row>
    <row r="413" spans="7:42" ht="57.75" customHeight="1">
      <c r="G413" s="83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  <c r="AN413" s="84"/>
      <c r="AO413" s="84"/>
      <c r="AP413" s="84"/>
    </row>
    <row r="414" spans="7:42" ht="57.75" customHeight="1">
      <c r="G414" s="83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  <c r="AN414" s="84"/>
      <c r="AO414" s="84"/>
      <c r="AP414" s="84"/>
    </row>
    <row r="415" spans="7:42" ht="57.75" customHeight="1">
      <c r="G415" s="83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84"/>
      <c r="AJ415" s="84"/>
      <c r="AK415" s="84"/>
      <c r="AL415" s="84"/>
      <c r="AM415" s="84"/>
      <c r="AN415" s="84"/>
      <c r="AO415" s="84"/>
      <c r="AP415" s="84"/>
    </row>
    <row r="416" spans="7:42" ht="57.75" customHeight="1">
      <c r="G416" s="83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  <c r="AN416" s="84"/>
      <c r="AO416" s="84"/>
      <c r="AP416" s="84"/>
    </row>
    <row r="417" spans="1:42" ht="57.75" customHeight="1">
      <c r="G417" s="83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4"/>
      <c r="AC417" s="84"/>
      <c r="AD417" s="84"/>
      <c r="AE417" s="84"/>
      <c r="AF417" s="84"/>
      <c r="AG417" s="84"/>
      <c r="AH417" s="84"/>
      <c r="AI417" s="84"/>
      <c r="AJ417" s="84"/>
      <c r="AK417" s="84"/>
      <c r="AL417" s="84"/>
      <c r="AM417" s="84"/>
      <c r="AN417" s="84"/>
      <c r="AO417" s="84"/>
      <c r="AP417" s="84"/>
    </row>
    <row r="418" spans="1:42" ht="57.75" customHeight="1">
      <c r="G418" s="83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84"/>
      <c r="AJ418" s="84"/>
      <c r="AK418" s="84"/>
      <c r="AL418" s="84"/>
      <c r="AM418" s="84"/>
      <c r="AN418" s="84"/>
      <c r="AO418" s="84"/>
      <c r="AP418" s="84"/>
    </row>
    <row r="419" spans="1:42" ht="57.75" customHeight="1">
      <c r="G419" s="83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84"/>
      <c r="AJ419" s="84"/>
      <c r="AK419" s="84"/>
      <c r="AL419" s="84"/>
      <c r="AM419" s="84"/>
      <c r="AN419" s="84"/>
      <c r="AO419" s="84"/>
      <c r="AP419" s="84"/>
    </row>
    <row r="420" spans="1:42" ht="57.75" customHeight="1">
      <c r="G420" s="83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</row>
    <row r="421" spans="1:42" ht="57.75" customHeight="1">
      <c r="G421" s="83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</row>
    <row r="422" spans="1:42" ht="57.75" customHeight="1">
      <c r="G422" s="83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</row>
    <row r="423" spans="1:42" ht="57.75" customHeight="1">
      <c r="G423" s="83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</row>
    <row r="424" spans="1:42" ht="57.75" customHeight="1">
      <c r="G424" s="83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</row>
    <row r="425" spans="1:42" ht="57.75" customHeight="1">
      <c r="G425" s="83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</row>
    <row r="426" spans="1:42" ht="57.75" customHeight="1">
      <c r="G426" s="83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</row>
    <row r="427" spans="1:42" ht="57.75" customHeight="1">
      <c r="G427" s="83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</row>
    <row r="428" spans="1:42" ht="57.75" customHeight="1">
      <c r="A428" s="101" t="s">
        <v>376</v>
      </c>
      <c r="G428" s="83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</row>
    <row r="429" spans="1:42" ht="57.75" customHeight="1">
      <c r="A429" s="101" t="s">
        <v>377</v>
      </c>
      <c r="G429" s="83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</row>
    <row r="430" spans="1:42" ht="57.75" customHeight="1">
      <c r="G430" s="83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</row>
    <row r="431" spans="1:42" ht="57.75" customHeight="1">
      <c r="G431" s="83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</row>
    <row r="432" spans="1:42" ht="57.75" customHeight="1">
      <c r="G432" s="83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</row>
    <row r="433" spans="7:42" ht="57.75" customHeight="1">
      <c r="G433" s="83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</row>
    <row r="434" spans="7:42" ht="57.75" customHeight="1">
      <c r="G434" s="83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</row>
    <row r="435" spans="7:42" ht="57.75" customHeight="1">
      <c r="G435" s="83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</row>
    <row r="436" spans="7:42" ht="57.75" customHeight="1">
      <c r="G436" s="83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</row>
    <row r="437" spans="7:42" ht="57.75" customHeight="1">
      <c r="G437" s="83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</row>
    <row r="438" spans="7:42" ht="57.75" customHeight="1">
      <c r="G438" s="83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</row>
    <row r="439" spans="7:42" ht="57.75" customHeight="1">
      <c r="G439" s="83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</row>
    <row r="440" spans="7:42" ht="57.75" customHeight="1">
      <c r="G440" s="83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</row>
    <row r="441" spans="7:42" ht="57.75" customHeight="1">
      <c r="G441" s="83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</row>
    <row r="442" spans="7:42" ht="57.75" customHeight="1">
      <c r="G442" s="83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</row>
    <row r="443" spans="7:42" ht="57.75" customHeight="1">
      <c r="G443" s="83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</row>
    <row r="444" spans="7:42" ht="57.75" customHeight="1">
      <c r="G444" s="83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</row>
    <row r="445" spans="7:42" ht="57.75" customHeight="1">
      <c r="G445" s="83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</row>
    <row r="446" spans="7:42" ht="57.75" customHeight="1">
      <c r="G446" s="83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</row>
    <row r="447" spans="7:42" ht="57.75" customHeight="1">
      <c r="G447" s="83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  <c r="AN447" s="84"/>
      <c r="AO447" s="84"/>
      <c r="AP447" s="84"/>
    </row>
    <row r="448" spans="7:42" ht="57.75" customHeight="1">
      <c r="G448" s="83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  <c r="AN448" s="84"/>
      <c r="AO448" s="84"/>
      <c r="AP448" s="84"/>
    </row>
    <row r="449" spans="7:42" ht="57.75" customHeight="1">
      <c r="G449" s="83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</row>
    <row r="450" spans="7:42" ht="57.75" customHeight="1">
      <c r="G450" s="83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  <c r="AN450" s="84"/>
      <c r="AO450" s="84"/>
      <c r="AP450" s="84"/>
    </row>
    <row r="451" spans="7:42" ht="57.75" customHeight="1">
      <c r="G451" s="83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</row>
    <row r="452" spans="7:42" ht="57.75" customHeight="1">
      <c r="G452" s="83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  <c r="AN452" s="84"/>
      <c r="AO452" s="84"/>
      <c r="AP452" s="84"/>
    </row>
    <row r="453" spans="7:42" ht="57.75" customHeight="1">
      <c r="G453" s="83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  <c r="AN453" s="84"/>
      <c r="AO453" s="84"/>
      <c r="AP453" s="84"/>
    </row>
    <row r="454" spans="7:42" ht="57.75" customHeight="1">
      <c r="G454" s="83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  <c r="AN454" s="84"/>
      <c r="AO454" s="84"/>
      <c r="AP454" s="84"/>
    </row>
    <row r="455" spans="7:42" ht="57.75" customHeight="1">
      <c r="G455" s="83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  <c r="AN455" s="84"/>
      <c r="AO455" s="84"/>
      <c r="AP455" s="84"/>
    </row>
    <row r="456" spans="7:42" ht="57.75" customHeight="1">
      <c r="G456" s="83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  <c r="AN456" s="84"/>
      <c r="AO456" s="84"/>
      <c r="AP456" s="84"/>
    </row>
    <row r="457" spans="7:42" ht="57.75" customHeight="1">
      <c r="G457" s="83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  <c r="AN457" s="84"/>
      <c r="AO457" s="84"/>
      <c r="AP457" s="84"/>
    </row>
    <row r="458" spans="7:42" ht="57.75" customHeight="1">
      <c r="G458" s="83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  <c r="AN458" s="84"/>
      <c r="AO458" s="84"/>
      <c r="AP458" s="84"/>
    </row>
    <row r="459" spans="7:42" ht="57.75" customHeight="1">
      <c r="G459" s="83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  <c r="AN459" s="84"/>
      <c r="AO459" s="84"/>
      <c r="AP459" s="84"/>
    </row>
    <row r="460" spans="7:42" ht="57.75" customHeight="1">
      <c r="G460" s="83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  <c r="AN460" s="84"/>
      <c r="AO460" s="84"/>
      <c r="AP460" s="84"/>
    </row>
    <row r="461" spans="7:42" ht="57.75" customHeight="1">
      <c r="G461" s="83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</row>
    <row r="462" spans="7:42" ht="57.75" customHeight="1">
      <c r="G462" s="83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</row>
    <row r="463" spans="7:42" ht="57.75" customHeight="1">
      <c r="G463" s="83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</row>
    <row r="464" spans="7:42" ht="57.75" customHeight="1">
      <c r="G464" s="83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</row>
    <row r="465" spans="7:42" ht="57.75" customHeight="1">
      <c r="G465" s="83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</row>
    <row r="466" spans="7:42" ht="57.75" customHeight="1">
      <c r="G466" s="83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</row>
    <row r="467" spans="7:42" ht="57.75" customHeight="1">
      <c r="G467" s="83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</row>
    <row r="468" spans="7:42" ht="57.75" customHeight="1">
      <c r="G468" s="83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</row>
    <row r="469" spans="7:42" ht="57.75" customHeight="1">
      <c r="G469" s="83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</row>
    <row r="470" spans="7:42" ht="57.75" customHeight="1">
      <c r="G470" s="83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</row>
    <row r="471" spans="7:42" ht="57.75" customHeight="1">
      <c r="G471" s="83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</row>
    <row r="472" spans="7:42" ht="57.75" customHeight="1">
      <c r="G472" s="83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  <c r="AN472" s="84"/>
      <c r="AO472" s="84"/>
      <c r="AP472" s="84"/>
    </row>
    <row r="473" spans="7:42" ht="57.75" customHeight="1">
      <c r="G473" s="83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</row>
    <row r="474" spans="7:42" ht="57.75" customHeight="1">
      <c r="G474" s="83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  <c r="AN474" s="84"/>
      <c r="AO474" s="84"/>
      <c r="AP474" s="84"/>
    </row>
    <row r="475" spans="7:42" ht="57.75" customHeight="1">
      <c r="G475" s="83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</row>
    <row r="476" spans="7:42" ht="57.75" customHeight="1">
      <c r="G476" s="83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</row>
    <row r="477" spans="7:42" ht="57.75" customHeight="1">
      <c r="G477" s="83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  <c r="AN477" s="84"/>
      <c r="AO477" s="84"/>
      <c r="AP477" s="84"/>
    </row>
    <row r="478" spans="7:42" ht="57.75" customHeight="1">
      <c r="G478" s="83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  <c r="AN478" s="84"/>
      <c r="AO478" s="84"/>
      <c r="AP478" s="84"/>
    </row>
    <row r="479" spans="7:42" ht="57.75" customHeight="1">
      <c r="G479" s="83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  <c r="AN479" s="84"/>
      <c r="AO479" s="84"/>
      <c r="AP479" s="84"/>
    </row>
    <row r="480" spans="7:42" ht="57.75" customHeight="1">
      <c r="G480" s="83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</row>
    <row r="481" spans="7:42" ht="57.75" customHeight="1">
      <c r="G481" s="83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  <c r="AN481" s="84"/>
      <c r="AO481" s="84"/>
      <c r="AP481" s="84"/>
    </row>
    <row r="482" spans="7:42" ht="57.75" customHeight="1">
      <c r="G482" s="83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  <c r="AN482" s="84"/>
      <c r="AO482" s="84"/>
      <c r="AP482" s="84"/>
    </row>
    <row r="483" spans="7:42" ht="57.75" customHeight="1">
      <c r="G483" s="83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  <c r="AN483" s="84"/>
      <c r="AO483" s="84"/>
      <c r="AP483" s="84"/>
    </row>
    <row r="484" spans="7:42" ht="57.75" customHeight="1">
      <c r="G484" s="83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</row>
    <row r="485" spans="7:42" ht="57.75" customHeight="1">
      <c r="G485" s="83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</row>
    <row r="486" spans="7:42" ht="57.75" customHeight="1">
      <c r="G486" s="83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</row>
    <row r="487" spans="7:42" ht="57.75" customHeight="1">
      <c r="G487" s="83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</row>
    <row r="488" spans="7:42" ht="57.75" customHeight="1">
      <c r="G488" s="83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</row>
    <row r="489" spans="7:42" ht="57.75" customHeight="1">
      <c r="G489" s="83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  <c r="AN489" s="84"/>
      <c r="AO489" s="84"/>
      <c r="AP489" s="84"/>
    </row>
    <row r="490" spans="7:42" ht="57.75" customHeight="1">
      <c r="G490" s="83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</row>
    <row r="491" spans="7:42" ht="57.75" customHeight="1">
      <c r="G491" s="83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</row>
    <row r="492" spans="7:42" ht="57.75" customHeight="1">
      <c r="G492" s="83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  <c r="AN492" s="84"/>
      <c r="AO492" s="84"/>
      <c r="AP492" s="84"/>
    </row>
    <row r="493" spans="7:42" ht="57.75" customHeight="1">
      <c r="G493" s="83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</row>
    <row r="494" spans="7:42" ht="57.75" customHeight="1">
      <c r="G494" s="83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</row>
    <row r="495" spans="7:42" ht="57.75" customHeight="1">
      <c r="G495" s="83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  <c r="AN495" s="84"/>
      <c r="AO495" s="84"/>
      <c r="AP495" s="84"/>
    </row>
    <row r="496" spans="7:42" ht="57.75" customHeight="1">
      <c r="G496" s="83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  <c r="AN496" s="84"/>
      <c r="AO496" s="84"/>
      <c r="AP496" s="84"/>
    </row>
    <row r="497" spans="7:42" ht="57.75" customHeight="1">
      <c r="G497" s="83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  <c r="AN497" s="84"/>
      <c r="AO497" s="84"/>
      <c r="AP497" s="84"/>
    </row>
    <row r="498" spans="7:42" ht="57.75" customHeight="1">
      <c r="G498" s="83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</row>
    <row r="499" spans="7:42" ht="57.75" customHeight="1">
      <c r="G499" s="83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  <c r="AN499" s="84"/>
      <c r="AO499" s="84"/>
      <c r="AP499" s="84"/>
    </row>
    <row r="500" spans="7:42" ht="57.75" customHeight="1">
      <c r="G500" s="83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</row>
    <row r="501" spans="7:42" ht="57.75" customHeight="1">
      <c r="G501" s="83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</row>
    <row r="502" spans="7:42" ht="57.75" customHeight="1">
      <c r="G502" s="83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  <c r="AN502" s="84"/>
      <c r="AO502" s="84"/>
      <c r="AP502" s="84"/>
    </row>
    <row r="503" spans="7:42" ht="57.75" customHeight="1">
      <c r="G503" s="83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  <c r="AN503" s="84"/>
      <c r="AO503" s="84"/>
      <c r="AP503" s="84"/>
    </row>
    <row r="504" spans="7:42" ht="57.75" customHeight="1">
      <c r="G504" s="83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</row>
    <row r="505" spans="7:42" ht="57.75" customHeight="1">
      <c r="G505" s="83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</row>
    <row r="506" spans="7:42" ht="57.75" customHeight="1">
      <c r="G506" s="83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</row>
    <row r="507" spans="7:42" ht="57.75" customHeight="1">
      <c r="G507" s="83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</row>
    <row r="508" spans="7:42" ht="57.75" customHeight="1">
      <c r="G508" s="83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</row>
    <row r="509" spans="7:42" ht="57.75" customHeight="1">
      <c r="G509" s="83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  <c r="AN509" s="84"/>
      <c r="AO509" s="84"/>
      <c r="AP509" s="84"/>
    </row>
    <row r="510" spans="7:42" ht="57.75" customHeight="1">
      <c r="G510" s="83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  <c r="AN510" s="84"/>
      <c r="AO510" s="84"/>
      <c r="AP510" s="84"/>
    </row>
    <row r="511" spans="7:42" ht="57.75" customHeight="1">
      <c r="G511" s="83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  <c r="AN511" s="84"/>
      <c r="AO511" s="84"/>
      <c r="AP511" s="84"/>
    </row>
    <row r="512" spans="7:42" ht="57.75" customHeight="1">
      <c r="G512" s="83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  <c r="AN512" s="84"/>
      <c r="AO512" s="84"/>
      <c r="AP512" s="84"/>
    </row>
    <row r="513" spans="7:42" ht="57.75" customHeight="1">
      <c r="G513" s="83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  <c r="AN513" s="84"/>
      <c r="AO513" s="84"/>
      <c r="AP513" s="84"/>
    </row>
    <row r="514" spans="7:42" ht="57.75" customHeight="1">
      <c r="G514" s="83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  <c r="AN514" s="84"/>
      <c r="AO514" s="84"/>
      <c r="AP514" s="84"/>
    </row>
    <row r="515" spans="7:42" ht="57.75" customHeight="1">
      <c r="G515" s="83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  <c r="AN515" s="84"/>
      <c r="AO515" s="84"/>
      <c r="AP515" s="84"/>
    </row>
    <row r="516" spans="7:42" ht="57.75" customHeight="1">
      <c r="G516" s="83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  <c r="AN516" s="84"/>
      <c r="AO516" s="84"/>
      <c r="AP516" s="84"/>
    </row>
    <row r="517" spans="7:42" ht="57.75" customHeight="1">
      <c r="G517" s="83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</row>
    <row r="518" spans="7:42" ht="57.75" customHeight="1">
      <c r="G518" s="83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  <c r="AN518" s="84"/>
      <c r="AO518" s="84"/>
      <c r="AP518" s="84"/>
    </row>
    <row r="519" spans="7:42" ht="57.75" customHeight="1">
      <c r="G519" s="83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</row>
    <row r="520" spans="7:42" ht="57.75" customHeight="1">
      <c r="G520" s="83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  <c r="AN520" s="84"/>
      <c r="AO520" s="84"/>
      <c r="AP520" s="84"/>
    </row>
    <row r="521" spans="7:42" ht="57.75" customHeight="1">
      <c r="G521" s="83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  <c r="AN521" s="84"/>
      <c r="AO521" s="84"/>
      <c r="AP521" s="84"/>
    </row>
    <row r="522" spans="7:42" ht="57.75" customHeight="1">
      <c r="G522" s="83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</row>
    <row r="523" spans="7:42" ht="57.75" customHeight="1">
      <c r="G523" s="83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  <c r="AN523" s="84"/>
      <c r="AO523" s="84"/>
      <c r="AP523" s="84"/>
    </row>
    <row r="524" spans="7:42" ht="57.75" customHeight="1">
      <c r="G524" s="83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  <c r="AN524" s="84"/>
      <c r="AO524" s="84"/>
      <c r="AP524" s="84"/>
    </row>
    <row r="525" spans="7:42" ht="57.75" customHeight="1">
      <c r="G525" s="83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  <c r="AA525" s="84"/>
      <c r="AB525" s="84"/>
      <c r="AC525" s="84"/>
      <c r="AD525" s="84"/>
      <c r="AE525" s="84"/>
      <c r="AF525" s="84"/>
      <c r="AG525" s="84"/>
      <c r="AH525" s="84"/>
      <c r="AI525" s="84"/>
      <c r="AJ525" s="84"/>
      <c r="AK525" s="84"/>
      <c r="AL525" s="84"/>
      <c r="AM525" s="84"/>
      <c r="AN525" s="84"/>
      <c r="AO525" s="84"/>
      <c r="AP525" s="84"/>
    </row>
    <row r="526" spans="7:42" ht="57.75" customHeight="1">
      <c r="G526" s="83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  <c r="AA526" s="84"/>
      <c r="AB526" s="84"/>
      <c r="AC526" s="84"/>
      <c r="AD526" s="84"/>
      <c r="AE526" s="84"/>
      <c r="AF526" s="84"/>
      <c r="AG526" s="84"/>
      <c r="AH526" s="84"/>
      <c r="AI526" s="84"/>
      <c r="AJ526" s="84"/>
      <c r="AK526" s="84"/>
      <c r="AL526" s="84"/>
      <c r="AM526" s="84"/>
      <c r="AN526" s="84"/>
      <c r="AO526" s="84"/>
      <c r="AP526" s="84"/>
    </row>
    <row r="527" spans="7:42" ht="57.75" customHeight="1">
      <c r="G527" s="83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  <c r="AN527" s="84"/>
      <c r="AO527" s="84"/>
      <c r="AP527" s="84"/>
    </row>
    <row r="528" spans="7:42" ht="57.75" customHeight="1">
      <c r="G528" s="83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  <c r="AN528" s="84"/>
      <c r="AO528" s="84"/>
      <c r="AP528" s="84"/>
    </row>
    <row r="529" spans="7:42" ht="57.75" customHeight="1">
      <c r="G529" s="83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  <c r="AN529" s="84"/>
      <c r="AO529" s="84"/>
      <c r="AP529" s="84"/>
    </row>
    <row r="530" spans="7:42" ht="57.75" customHeight="1">
      <c r="G530" s="83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  <c r="AA530" s="84"/>
      <c r="AB530" s="84"/>
      <c r="AC530" s="84"/>
      <c r="AD530" s="84"/>
      <c r="AE530" s="84"/>
      <c r="AF530" s="84"/>
      <c r="AG530" s="84"/>
      <c r="AH530" s="84"/>
      <c r="AI530" s="84"/>
      <c r="AJ530" s="84"/>
      <c r="AK530" s="84"/>
      <c r="AL530" s="84"/>
      <c r="AM530" s="84"/>
      <c r="AN530" s="84"/>
      <c r="AO530" s="84"/>
      <c r="AP530" s="84"/>
    </row>
    <row r="531" spans="7:42" ht="57.75" customHeight="1">
      <c r="G531" s="83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  <c r="AA531" s="84"/>
      <c r="AB531" s="84"/>
      <c r="AC531" s="84"/>
      <c r="AD531" s="84"/>
      <c r="AE531" s="84"/>
      <c r="AF531" s="84"/>
      <c r="AG531" s="84"/>
      <c r="AH531" s="84"/>
      <c r="AI531" s="84"/>
      <c r="AJ531" s="84"/>
      <c r="AK531" s="84"/>
      <c r="AL531" s="84"/>
      <c r="AM531" s="84"/>
      <c r="AN531" s="84"/>
      <c r="AO531" s="84"/>
      <c r="AP531" s="84"/>
    </row>
    <row r="532" spans="7:42" ht="57.75" customHeight="1">
      <c r="G532" s="83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  <c r="AA532" s="84"/>
      <c r="AB532" s="84"/>
      <c r="AC532" s="84"/>
      <c r="AD532" s="84"/>
      <c r="AE532" s="84"/>
      <c r="AF532" s="84"/>
      <c r="AG532" s="84"/>
      <c r="AH532" s="84"/>
      <c r="AI532" s="84"/>
      <c r="AJ532" s="84"/>
      <c r="AK532" s="84"/>
      <c r="AL532" s="84"/>
      <c r="AM532" s="84"/>
      <c r="AN532" s="84"/>
      <c r="AO532" s="84"/>
      <c r="AP532" s="84"/>
    </row>
    <row r="533" spans="7:42" ht="57.75" customHeight="1">
      <c r="G533" s="83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  <c r="AA533" s="84"/>
      <c r="AB533" s="84"/>
      <c r="AC533" s="84"/>
      <c r="AD533" s="84"/>
      <c r="AE533" s="84"/>
      <c r="AF533" s="84"/>
      <c r="AG533" s="84"/>
      <c r="AH533" s="84"/>
      <c r="AI533" s="84"/>
      <c r="AJ533" s="84"/>
      <c r="AK533" s="84"/>
      <c r="AL533" s="84"/>
      <c r="AM533" s="84"/>
      <c r="AN533" s="84"/>
      <c r="AO533" s="84"/>
      <c r="AP533" s="84"/>
    </row>
    <row r="534" spans="7:42" ht="57.75" customHeight="1">
      <c r="G534" s="83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  <c r="AN534" s="84"/>
      <c r="AO534" s="84"/>
      <c r="AP534" s="84"/>
    </row>
    <row r="535" spans="7:42" ht="57.75" customHeight="1">
      <c r="G535" s="83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  <c r="AN535" s="84"/>
      <c r="AO535" s="84"/>
      <c r="AP535" s="84"/>
    </row>
    <row r="536" spans="7:42" ht="57.75" customHeight="1">
      <c r="G536" s="83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  <c r="AA536" s="84"/>
      <c r="AB536" s="84"/>
      <c r="AC536" s="84"/>
      <c r="AD536" s="84"/>
      <c r="AE536" s="84"/>
      <c r="AF536" s="84"/>
      <c r="AG536" s="84"/>
      <c r="AH536" s="84"/>
      <c r="AI536" s="84"/>
      <c r="AJ536" s="84"/>
      <c r="AK536" s="84"/>
      <c r="AL536" s="84"/>
      <c r="AM536" s="84"/>
      <c r="AN536" s="84"/>
      <c r="AO536" s="84"/>
      <c r="AP536" s="84"/>
    </row>
    <row r="537" spans="7:42" ht="57.75" customHeight="1">
      <c r="G537" s="83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  <c r="AN537" s="84"/>
      <c r="AO537" s="84"/>
      <c r="AP537" s="84"/>
    </row>
    <row r="538" spans="7:42" ht="57.75" customHeight="1">
      <c r="G538" s="83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  <c r="AA538" s="84"/>
      <c r="AB538" s="84"/>
      <c r="AC538" s="84"/>
      <c r="AD538" s="84"/>
      <c r="AE538" s="84"/>
      <c r="AF538" s="84"/>
      <c r="AG538" s="84"/>
      <c r="AH538" s="84"/>
      <c r="AI538" s="84"/>
      <c r="AJ538" s="84"/>
      <c r="AK538" s="84"/>
      <c r="AL538" s="84"/>
      <c r="AM538" s="84"/>
      <c r="AN538" s="84"/>
      <c r="AO538" s="84"/>
      <c r="AP538" s="84"/>
    </row>
    <row r="539" spans="7:42" ht="57.75" customHeight="1">
      <c r="G539" s="83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  <c r="AA539" s="84"/>
      <c r="AB539" s="84"/>
      <c r="AC539" s="84"/>
      <c r="AD539" s="84"/>
      <c r="AE539" s="84"/>
      <c r="AF539" s="84"/>
      <c r="AG539" s="84"/>
      <c r="AH539" s="84"/>
      <c r="AI539" s="84"/>
      <c r="AJ539" s="84"/>
      <c r="AK539" s="84"/>
      <c r="AL539" s="84"/>
      <c r="AM539" s="84"/>
      <c r="AN539" s="84"/>
      <c r="AO539" s="84"/>
      <c r="AP539" s="84"/>
    </row>
    <row r="540" spans="7:42" ht="57.75" customHeight="1">
      <c r="G540" s="83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  <c r="AA540" s="84"/>
      <c r="AB540" s="84"/>
      <c r="AC540" s="84"/>
      <c r="AD540" s="84"/>
      <c r="AE540" s="84"/>
      <c r="AF540" s="84"/>
      <c r="AG540" s="84"/>
      <c r="AH540" s="84"/>
      <c r="AI540" s="84"/>
      <c r="AJ540" s="84"/>
      <c r="AK540" s="84"/>
      <c r="AL540" s="84"/>
      <c r="AM540" s="84"/>
      <c r="AN540" s="84"/>
      <c r="AO540" s="84"/>
      <c r="AP540" s="84"/>
    </row>
    <row r="541" spans="7:42" ht="57.75" customHeight="1">
      <c r="G541" s="83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  <c r="AA541" s="84"/>
      <c r="AB541" s="84"/>
      <c r="AC541" s="84"/>
      <c r="AD541" s="84"/>
      <c r="AE541" s="84"/>
      <c r="AF541" s="84"/>
      <c r="AG541" s="84"/>
      <c r="AH541" s="84"/>
      <c r="AI541" s="84"/>
      <c r="AJ541" s="84"/>
      <c r="AK541" s="84"/>
      <c r="AL541" s="84"/>
      <c r="AM541" s="84"/>
      <c r="AN541" s="84"/>
      <c r="AO541" s="84"/>
      <c r="AP541" s="84"/>
    </row>
    <row r="542" spans="7:42" ht="57.75" customHeight="1">
      <c r="G542" s="83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</row>
    <row r="543" spans="7:42" ht="57.75" customHeight="1">
      <c r="G543" s="83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  <c r="AN543" s="84"/>
      <c r="AO543" s="84"/>
      <c r="AP543" s="84"/>
    </row>
    <row r="544" spans="7:42" ht="57.75" customHeight="1">
      <c r="G544" s="83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  <c r="AN544" s="84"/>
      <c r="AO544" s="84"/>
      <c r="AP544" s="84"/>
    </row>
    <row r="545" spans="7:42" ht="57.75" customHeight="1">
      <c r="G545" s="83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  <c r="AN545" s="84"/>
      <c r="AO545" s="84"/>
      <c r="AP545" s="84"/>
    </row>
    <row r="546" spans="7:42" ht="57.75" customHeight="1">
      <c r="G546" s="83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  <c r="AA546" s="84"/>
      <c r="AB546" s="84"/>
      <c r="AC546" s="84"/>
      <c r="AD546" s="84"/>
      <c r="AE546" s="84"/>
      <c r="AF546" s="84"/>
      <c r="AG546" s="84"/>
      <c r="AH546" s="84"/>
      <c r="AI546" s="84"/>
      <c r="AJ546" s="84"/>
      <c r="AK546" s="84"/>
      <c r="AL546" s="84"/>
      <c r="AM546" s="84"/>
      <c r="AN546" s="84"/>
      <c r="AO546" s="84"/>
      <c r="AP546" s="84"/>
    </row>
    <row r="547" spans="7:42" ht="57.75" customHeight="1">
      <c r="G547" s="83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  <c r="AN547" s="84"/>
      <c r="AO547" s="84"/>
      <c r="AP547" s="84"/>
    </row>
    <row r="548" spans="7:42" ht="57.75" customHeight="1">
      <c r="G548" s="83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  <c r="AA548" s="84"/>
      <c r="AB548" s="84"/>
      <c r="AC548" s="84"/>
      <c r="AD548" s="84"/>
      <c r="AE548" s="84"/>
      <c r="AF548" s="84"/>
      <c r="AG548" s="84"/>
      <c r="AH548" s="84"/>
      <c r="AI548" s="84"/>
      <c r="AJ548" s="84"/>
      <c r="AK548" s="84"/>
      <c r="AL548" s="84"/>
      <c r="AM548" s="84"/>
      <c r="AN548" s="84"/>
      <c r="AO548" s="84"/>
      <c r="AP548" s="84"/>
    </row>
    <row r="549" spans="7:42" ht="57.75" customHeight="1">
      <c r="G549" s="83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  <c r="AN549" s="84"/>
      <c r="AO549" s="84"/>
      <c r="AP549" s="84"/>
    </row>
    <row r="550" spans="7:42" ht="57.75" customHeight="1">
      <c r="G550" s="83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</row>
    <row r="551" spans="7:42" ht="57.75" customHeight="1">
      <c r="G551" s="83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  <c r="AN551" s="84"/>
      <c r="AO551" s="84"/>
      <c r="AP551" s="84"/>
    </row>
    <row r="552" spans="7:42" ht="57.75" customHeight="1">
      <c r="G552" s="83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</row>
    <row r="553" spans="7:42" ht="57.75" customHeight="1">
      <c r="G553" s="83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</row>
    <row r="554" spans="7:42" ht="57.75" customHeight="1">
      <c r="G554" s="83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</row>
    <row r="555" spans="7:42" ht="57.75" customHeight="1">
      <c r="G555" s="83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  <c r="AN555" s="84"/>
      <c r="AO555" s="84"/>
      <c r="AP555" s="84"/>
    </row>
    <row r="556" spans="7:42" ht="57.75" customHeight="1">
      <c r="G556" s="83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  <c r="AA556" s="84"/>
      <c r="AB556" s="84"/>
      <c r="AC556" s="84"/>
      <c r="AD556" s="84"/>
      <c r="AE556" s="84"/>
      <c r="AF556" s="84"/>
      <c r="AG556" s="84"/>
      <c r="AH556" s="84"/>
      <c r="AI556" s="84"/>
      <c r="AJ556" s="84"/>
      <c r="AK556" s="84"/>
      <c r="AL556" s="84"/>
      <c r="AM556" s="84"/>
      <c r="AN556" s="84"/>
      <c r="AO556" s="84"/>
      <c r="AP556" s="84"/>
    </row>
    <row r="557" spans="7:42" ht="57.75" customHeight="1">
      <c r="G557" s="83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  <c r="AN557" s="84"/>
      <c r="AO557" s="84"/>
      <c r="AP557" s="84"/>
    </row>
    <row r="558" spans="7:42" ht="57.75" customHeight="1">
      <c r="G558" s="83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  <c r="AN558" s="84"/>
      <c r="AO558" s="84"/>
      <c r="AP558" s="84"/>
    </row>
    <row r="559" spans="7:42" ht="57.75" customHeight="1">
      <c r="G559" s="83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  <c r="AA559" s="84"/>
      <c r="AB559" s="84"/>
      <c r="AC559" s="84"/>
      <c r="AD559" s="84"/>
      <c r="AE559" s="84"/>
      <c r="AF559" s="84"/>
      <c r="AG559" s="84"/>
      <c r="AH559" s="84"/>
      <c r="AI559" s="84"/>
      <c r="AJ559" s="84"/>
      <c r="AK559" s="84"/>
      <c r="AL559" s="84"/>
      <c r="AM559" s="84"/>
      <c r="AN559" s="84"/>
      <c r="AO559" s="84"/>
      <c r="AP559" s="84"/>
    </row>
    <row r="560" spans="7:42" ht="57.75" customHeight="1">
      <c r="G560" s="83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  <c r="AA560" s="84"/>
      <c r="AB560" s="84"/>
      <c r="AC560" s="84"/>
      <c r="AD560" s="84"/>
      <c r="AE560" s="84"/>
      <c r="AF560" s="84"/>
      <c r="AG560" s="84"/>
      <c r="AH560" s="84"/>
      <c r="AI560" s="84"/>
      <c r="AJ560" s="84"/>
      <c r="AK560" s="84"/>
      <c r="AL560" s="84"/>
      <c r="AM560" s="84"/>
      <c r="AN560" s="84"/>
      <c r="AO560" s="84"/>
      <c r="AP560" s="84"/>
    </row>
    <row r="561" spans="7:42" ht="57.75" customHeight="1">
      <c r="G561" s="83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  <c r="AA561" s="84"/>
      <c r="AB561" s="84"/>
      <c r="AC561" s="84"/>
      <c r="AD561" s="84"/>
      <c r="AE561" s="84"/>
      <c r="AF561" s="84"/>
      <c r="AG561" s="84"/>
      <c r="AH561" s="84"/>
      <c r="AI561" s="84"/>
      <c r="AJ561" s="84"/>
      <c r="AK561" s="84"/>
      <c r="AL561" s="84"/>
      <c r="AM561" s="84"/>
      <c r="AN561" s="84"/>
      <c r="AO561" s="84"/>
      <c r="AP561" s="84"/>
    </row>
    <row r="562" spans="7:42" ht="57.75" customHeight="1">
      <c r="G562" s="83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  <c r="AN562" s="84"/>
      <c r="AO562" s="84"/>
      <c r="AP562" s="84"/>
    </row>
    <row r="563" spans="7:42" ht="57.75" customHeight="1">
      <c r="G563" s="83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  <c r="AA563" s="84"/>
      <c r="AB563" s="84"/>
      <c r="AC563" s="84"/>
      <c r="AD563" s="84"/>
      <c r="AE563" s="84"/>
      <c r="AF563" s="84"/>
      <c r="AG563" s="84"/>
      <c r="AH563" s="84"/>
      <c r="AI563" s="84"/>
      <c r="AJ563" s="84"/>
      <c r="AK563" s="84"/>
      <c r="AL563" s="84"/>
      <c r="AM563" s="84"/>
      <c r="AN563" s="84"/>
      <c r="AO563" s="84"/>
      <c r="AP563" s="84"/>
    </row>
    <row r="564" spans="7:42" ht="57.75" customHeight="1">
      <c r="G564" s="83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  <c r="AA564" s="84"/>
      <c r="AB564" s="84"/>
      <c r="AC564" s="84"/>
      <c r="AD564" s="84"/>
      <c r="AE564" s="84"/>
      <c r="AF564" s="84"/>
      <c r="AG564" s="84"/>
      <c r="AH564" s="84"/>
      <c r="AI564" s="84"/>
      <c r="AJ564" s="84"/>
      <c r="AK564" s="84"/>
      <c r="AL564" s="84"/>
      <c r="AM564" s="84"/>
      <c r="AN564" s="84"/>
      <c r="AO564" s="84"/>
      <c r="AP564" s="84"/>
    </row>
    <row r="565" spans="7:42" ht="57.75" customHeight="1">
      <c r="G565" s="83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  <c r="AA565" s="84"/>
      <c r="AB565" s="84"/>
      <c r="AC565" s="84"/>
      <c r="AD565" s="84"/>
      <c r="AE565" s="84"/>
      <c r="AF565" s="84"/>
      <c r="AG565" s="84"/>
      <c r="AH565" s="84"/>
      <c r="AI565" s="84"/>
      <c r="AJ565" s="84"/>
      <c r="AK565" s="84"/>
      <c r="AL565" s="84"/>
      <c r="AM565" s="84"/>
      <c r="AN565" s="84"/>
      <c r="AO565" s="84"/>
      <c r="AP565" s="84"/>
    </row>
    <row r="566" spans="7:42" ht="57.75" customHeight="1">
      <c r="G566" s="83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  <c r="AA566" s="84"/>
      <c r="AB566" s="84"/>
      <c r="AC566" s="84"/>
      <c r="AD566" s="84"/>
      <c r="AE566" s="84"/>
      <c r="AF566" s="84"/>
      <c r="AG566" s="84"/>
      <c r="AH566" s="84"/>
      <c r="AI566" s="84"/>
      <c r="AJ566" s="84"/>
      <c r="AK566" s="84"/>
      <c r="AL566" s="84"/>
      <c r="AM566" s="84"/>
      <c r="AN566" s="84"/>
      <c r="AO566" s="84"/>
      <c r="AP566" s="84"/>
    </row>
    <row r="567" spans="7:42" ht="57.75" customHeight="1">
      <c r="G567" s="83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  <c r="AN567" s="84"/>
      <c r="AO567" s="84"/>
      <c r="AP567" s="84"/>
    </row>
    <row r="568" spans="7:42" ht="57.75" customHeight="1">
      <c r="G568" s="83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  <c r="AA568" s="84"/>
      <c r="AB568" s="84"/>
      <c r="AC568" s="84"/>
      <c r="AD568" s="84"/>
      <c r="AE568" s="84"/>
      <c r="AF568" s="84"/>
      <c r="AG568" s="84"/>
      <c r="AH568" s="84"/>
      <c r="AI568" s="84"/>
      <c r="AJ568" s="84"/>
      <c r="AK568" s="84"/>
      <c r="AL568" s="84"/>
      <c r="AM568" s="84"/>
      <c r="AN568" s="84"/>
      <c r="AO568" s="84"/>
      <c r="AP568" s="84"/>
    </row>
    <row r="569" spans="7:42" ht="57.75" customHeight="1">
      <c r="G569" s="83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  <c r="AN569" s="84"/>
      <c r="AO569" s="84"/>
      <c r="AP569" s="84"/>
    </row>
    <row r="570" spans="7:42" ht="57.75" customHeight="1">
      <c r="G570" s="83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  <c r="AN570" s="84"/>
      <c r="AO570" s="84"/>
      <c r="AP570" s="84"/>
    </row>
    <row r="571" spans="7:42" ht="57.75" customHeight="1">
      <c r="G571" s="83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  <c r="AN571" s="84"/>
      <c r="AO571" s="84"/>
      <c r="AP571" s="84"/>
    </row>
    <row r="572" spans="7:42" ht="57.75" customHeight="1">
      <c r="G572" s="83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  <c r="AN572" s="84"/>
      <c r="AO572" s="84"/>
      <c r="AP572" s="84"/>
    </row>
    <row r="573" spans="7:42" ht="57.75" customHeight="1">
      <c r="G573" s="83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  <c r="AN573" s="84"/>
      <c r="AO573" s="84"/>
      <c r="AP573" s="84"/>
    </row>
    <row r="574" spans="7:42" ht="57.75" customHeight="1">
      <c r="G574" s="83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  <c r="AN574" s="84"/>
      <c r="AO574" s="84"/>
      <c r="AP574" s="84"/>
    </row>
    <row r="575" spans="7:42" ht="57.75" customHeight="1">
      <c r="G575" s="83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  <c r="AN575" s="84"/>
      <c r="AO575" s="84"/>
      <c r="AP575" s="84"/>
    </row>
    <row r="576" spans="7:42" ht="57.75" customHeight="1">
      <c r="G576" s="83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  <c r="AA576" s="84"/>
      <c r="AB576" s="84"/>
      <c r="AC576" s="84"/>
      <c r="AD576" s="84"/>
      <c r="AE576" s="84"/>
      <c r="AF576" s="84"/>
      <c r="AG576" s="84"/>
      <c r="AH576" s="84"/>
      <c r="AI576" s="84"/>
      <c r="AJ576" s="84"/>
      <c r="AK576" s="84"/>
      <c r="AL576" s="84"/>
      <c r="AM576" s="84"/>
      <c r="AN576" s="84"/>
      <c r="AO576" s="84"/>
      <c r="AP576" s="84"/>
    </row>
    <row r="577" spans="7:42" ht="57.75" customHeight="1">
      <c r="G577" s="83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  <c r="AA577" s="84"/>
      <c r="AB577" s="84"/>
      <c r="AC577" s="84"/>
      <c r="AD577" s="84"/>
      <c r="AE577" s="84"/>
      <c r="AF577" s="84"/>
      <c r="AG577" s="84"/>
      <c r="AH577" s="84"/>
      <c r="AI577" s="84"/>
      <c r="AJ577" s="84"/>
      <c r="AK577" s="84"/>
      <c r="AL577" s="84"/>
      <c r="AM577" s="84"/>
      <c r="AN577" s="84"/>
      <c r="AO577" s="84"/>
      <c r="AP577" s="84"/>
    </row>
    <row r="578" spans="7:42" ht="57.75" customHeight="1">
      <c r="G578" s="83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  <c r="AA578" s="84"/>
      <c r="AB578" s="84"/>
      <c r="AC578" s="84"/>
      <c r="AD578" s="84"/>
      <c r="AE578" s="84"/>
      <c r="AF578" s="84"/>
      <c r="AG578" s="84"/>
      <c r="AH578" s="84"/>
      <c r="AI578" s="84"/>
      <c r="AJ578" s="84"/>
      <c r="AK578" s="84"/>
      <c r="AL578" s="84"/>
      <c r="AM578" s="84"/>
      <c r="AN578" s="84"/>
      <c r="AO578" s="84"/>
      <c r="AP578" s="84"/>
    </row>
    <row r="579" spans="7:42" ht="57.75" customHeight="1">
      <c r="G579" s="83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  <c r="AA579" s="84"/>
      <c r="AB579" s="84"/>
      <c r="AC579" s="84"/>
      <c r="AD579" s="84"/>
      <c r="AE579" s="84"/>
      <c r="AF579" s="84"/>
      <c r="AG579" s="84"/>
      <c r="AH579" s="84"/>
      <c r="AI579" s="84"/>
      <c r="AJ579" s="84"/>
      <c r="AK579" s="84"/>
      <c r="AL579" s="84"/>
      <c r="AM579" s="84"/>
      <c r="AN579" s="84"/>
      <c r="AO579" s="84"/>
      <c r="AP579" s="84"/>
    </row>
    <row r="580" spans="7:42" ht="57.75" customHeight="1">
      <c r="G580" s="83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  <c r="AA580" s="84"/>
      <c r="AB580" s="84"/>
      <c r="AC580" s="84"/>
      <c r="AD580" s="84"/>
      <c r="AE580" s="84"/>
      <c r="AF580" s="84"/>
      <c r="AG580" s="84"/>
      <c r="AH580" s="84"/>
      <c r="AI580" s="84"/>
      <c r="AJ580" s="84"/>
      <c r="AK580" s="84"/>
      <c r="AL580" s="84"/>
      <c r="AM580" s="84"/>
      <c r="AN580" s="84"/>
      <c r="AO580" s="84"/>
      <c r="AP580" s="84"/>
    </row>
    <row r="581" spans="7:42" ht="57.75" customHeight="1">
      <c r="G581" s="83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  <c r="AA581" s="84"/>
      <c r="AB581" s="84"/>
      <c r="AC581" s="84"/>
      <c r="AD581" s="84"/>
      <c r="AE581" s="84"/>
      <c r="AF581" s="84"/>
      <c r="AG581" s="84"/>
      <c r="AH581" s="84"/>
      <c r="AI581" s="84"/>
      <c r="AJ581" s="84"/>
      <c r="AK581" s="84"/>
      <c r="AL581" s="84"/>
      <c r="AM581" s="84"/>
      <c r="AN581" s="84"/>
      <c r="AO581" s="84"/>
      <c r="AP581" s="84"/>
    </row>
    <row r="582" spans="7:42" ht="57.75" customHeight="1">
      <c r="G582" s="83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  <c r="AA582" s="84"/>
      <c r="AB582" s="84"/>
      <c r="AC582" s="84"/>
      <c r="AD582" s="84"/>
      <c r="AE582" s="84"/>
      <c r="AF582" s="84"/>
      <c r="AG582" s="84"/>
      <c r="AH582" s="84"/>
      <c r="AI582" s="84"/>
      <c r="AJ582" s="84"/>
      <c r="AK582" s="84"/>
      <c r="AL582" s="84"/>
      <c r="AM582" s="84"/>
      <c r="AN582" s="84"/>
      <c r="AO582" s="84"/>
      <c r="AP582" s="84"/>
    </row>
    <row r="583" spans="7:42" ht="57.75" customHeight="1">
      <c r="G583" s="83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  <c r="AA583" s="84"/>
      <c r="AB583" s="84"/>
      <c r="AC583" s="84"/>
      <c r="AD583" s="84"/>
      <c r="AE583" s="84"/>
      <c r="AF583" s="84"/>
      <c r="AG583" s="84"/>
      <c r="AH583" s="84"/>
      <c r="AI583" s="84"/>
      <c r="AJ583" s="84"/>
      <c r="AK583" s="84"/>
      <c r="AL583" s="84"/>
      <c r="AM583" s="84"/>
      <c r="AN583" s="84"/>
      <c r="AO583" s="84"/>
      <c r="AP583" s="84"/>
    </row>
    <row r="584" spans="7:42" ht="57.75" customHeight="1">
      <c r="G584" s="83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  <c r="AA584" s="84"/>
      <c r="AB584" s="84"/>
      <c r="AC584" s="84"/>
      <c r="AD584" s="84"/>
      <c r="AE584" s="84"/>
      <c r="AF584" s="84"/>
      <c r="AG584" s="84"/>
      <c r="AH584" s="84"/>
      <c r="AI584" s="84"/>
      <c r="AJ584" s="84"/>
      <c r="AK584" s="84"/>
      <c r="AL584" s="84"/>
      <c r="AM584" s="84"/>
      <c r="AN584" s="84"/>
      <c r="AO584" s="84"/>
      <c r="AP584" s="84"/>
    </row>
    <row r="585" spans="7:42" ht="57.75" customHeight="1">
      <c r="G585" s="83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  <c r="AN585" s="84"/>
      <c r="AO585" s="84"/>
      <c r="AP585" s="84"/>
    </row>
    <row r="586" spans="7:42" ht="57.75" customHeight="1">
      <c r="G586" s="83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  <c r="AN586" s="84"/>
      <c r="AO586" s="84"/>
      <c r="AP586" s="84"/>
    </row>
    <row r="587" spans="7:42" ht="57.75" customHeight="1">
      <c r="G587" s="83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  <c r="AA587" s="84"/>
      <c r="AB587" s="84"/>
      <c r="AC587" s="84"/>
      <c r="AD587" s="84"/>
      <c r="AE587" s="84"/>
      <c r="AF587" s="84"/>
      <c r="AG587" s="84"/>
      <c r="AH587" s="84"/>
      <c r="AI587" s="84"/>
      <c r="AJ587" s="84"/>
      <c r="AK587" s="84"/>
      <c r="AL587" s="84"/>
      <c r="AM587" s="84"/>
      <c r="AN587" s="84"/>
      <c r="AO587" s="84"/>
      <c r="AP587" s="84"/>
    </row>
    <row r="588" spans="7:42" ht="57.75" customHeight="1">
      <c r="G588" s="83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  <c r="AN588" s="84"/>
      <c r="AO588" s="84"/>
      <c r="AP588" s="84"/>
    </row>
    <row r="589" spans="7:42" ht="57.75" customHeight="1">
      <c r="G589" s="83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  <c r="AN589" s="84"/>
      <c r="AO589" s="84"/>
      <c r="AP589" s="84"/>
    </row>
    <row r="590" spans="7:42" ht="57.75" customHeight="1">
      <c r="G590" s="83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  <c r="AA590" s="84"/>
      <c r="AB590" s="84"/>
      <c r="AC590" s="84"/>
      <c r="AD590" s="84"/>
      <c r="AE590" s="84"/>
      <c r="AF590" s="84"/>
      <c r="AG590" s="84"/>
      <c r="AH590" s="84"/>
      <c r="AI590" s="84"/>
      <c r="AJ590" s="84"/>
      <c r="AK590" s="84"/>
      <c r="AL590" s="84"/>
      <c r="AM590" s="84"/>
      <c r="AN590" s="84"/>
      <c r="AO590" s="84"/>
      <c r="AP590" s="84"/>
    </row>
    <row r="591" spans="7:42" ht="57.75" customHeight="1">
      <c r="G591" s="83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  <c r="AA591" s="84"/>
      <c r="AB591" s="84"/>
      <c r="AC591" s="84"/>
      <c r="AD591" s="84"/>
      <c r="AE591" s="84"/>
      <c r="AF591" s="84"/>
      <c r="AG591" s="84"/>
      <c r="AH591" s="84"/>
      <c r="AI591" s="84"/>
      <c r="AJ591" s="84"/>
      <c r="AK591" s="84"/>
      <c r="AL591" s="84"/>
      <c r="AM591" s="84"/>
      <c r="AN591" s="84"/>
      <c r="AO591" s="84"/>
      <c r="AP591" s="84"/>
    </row>
    <row r="592" spans="7:42" ht="57.75" customHeight="1">
      <c r="G592" s="83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  <c r="AA592" s="84"/>
      <c r="AB592" s="84"/>
      <c r="AC592" s="84"/>
      <c r="AD592" s="84"/>
      <c r="AE592" s="84"/>
      <c r="AF592" s="84"/>
      <c r="AG592" s="84"/>
      <c r="AH592" s="84"/>
      <c r="AI592" s="84"/>
      <c r="AJ592" s="84"/>
      <c r="AK592" s="84"/>
      <c r="AL592" s="84"/>
      <c r="AM592" s="84"/>
      <c r="AN592" s="84"/>
      <c r="AO592" s="84"/>
      <c r="AP592" s="84"/>
    </row>
    <row r="593" spans="7:42" ht="57.75" customHeight="1">
      <c r="G593" s="83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  <c r="AA593" s="84"/>
      <c r="AB593" s="84"/>
      <c r="AC593" s="84"/>
      <c r="AD593" s="84"/>
      <c r="AE593" s="84"/>
      <c r="AF593" s="84"/>
      <c r="AG593" s="84"/>
      <c r="AH593" s="84"/>
      <c r="AI593" s="84"/>
      <c r="AJ593" s="84"/>
      <c r="AK593" s="84"/>
      <c r="AL593" s="84"/>
      <c r="AM593" s="84"/>
      <c r="AN593" s="84"/>
      <c r="AO593" s="84"/>
      <c r="AP593" s="84"/>
    </row>
    <row r="594" spans="7:42" ht="57.75" customHeight="1">
      <c r="G594" s="83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  <c r="AA594" s="84"/>
      <c r="AB594" s="84"/>
      <c r="AC594" s="84"/>
      <c r="AD594" s="84"/>
      <c r="AE594" s="84"/>
      <c r="AF594" s="84"/>
      <c r="AG594" s="84"/>
      <c r="AH594" s="84"/>
      <c r="AI594" s="84"/>
      <c r="AJ594" s="84"/>
      <c r="AK594" s="84"/>
      <c r="AL594" s="84"/>
      <c r="AM594" s="84"/>
      <c r="AN594" s="84"/>
      <c r="AO594" s="84"/>
      <c r="AP594" s="84"/>
    </row>
    <row r="595" spans="7:42" ht="57.75" customHeight="1">
      <c r="G595" s="83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  <c r="AA595" s="84"/>
      <c r="AB595" s="84"/>
      <c r="AC595" s="84"/>
      <c r="AD595" s="84"/>
      <c r="AE595" s="84"/>
      <c r="AF595" s="84"/>
      <c r="AG595" s="84"/>
      <c r="AH595" s="84"/>
      <c r="AI595" s="84"/>
      <c r="AJ595" s="84"/>
      <c r="AK595" s="84"/>
      <c r="AL595" s="84"/>
      <c r="AM595" s="84"/>
      <c r="AN595" s="84"/>
      <c r="AO595" s="84"/>
      <c r="AP595" s="84"/>
    </row>
    <row r="596" spans="7:42" ht="57.75" customHeight="1">
      <c r="G596" s="83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  <c r="AA596" s="84"/>
      <c r="AB596" s="84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  <c r="AN596" s="84"/>
      <c r="AO596" s="84"/>
      <c r="AP596" s="84"/>
    </row>
    <row r="597" spans="7:42" ht="57.75" customHeight="1">
      <c r="G597" s="83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  <c r="AA597" s="84"/>
      <c r="AB597" s="84"/>
      <c r="AC597" s="84"/>
      <c r="AD597" s="84"/>
      <c r="AE597" s="84"/>
      <c r="AF597" s="84"/>
      <c r="AG597" s="84"/>
      <c r="AH597" s="84"/>
      <c r="AI597" s="84"/>
      <c r="AJ597" s="84"/>
      <c r="AK597" s="84"/>
      <c r="AL597" s="84"/>
      <c r="AM597" s="84"/>
      <c r="AN597" s="84"/>
      <c r="AO597" s="84"/>
      <c r="AP597" s="84"/>
    </row>
    <row r="598" spans="7:42" ht="57.75" customHeight="1">
      <c r="G598" s="83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  <c r="AA598" s="84"/>
      <c r="AB598" s="84"/>
      <c r="AC598" s="84"/>
      <c r="AD598" s="84"/>
      <c r="AE598" s="84"/>
      <c r="AF598" s="84"/>
      <c r="AG598" s="84"/>
      <c r="AH598" s="84"/>
      <c r="AI598" s="84"/>
      <c r="AJ598" s="84"/>
      <c r="AK598" s="84"/>
      <c r="AL598" s="84"/>
      <c r="AM598" s="84"/>
      <c r="AN598" s="84"/>
      <c r="AO598" s="84"/>
      <c r="AP598" s="84"/>
    </row>
    <row r="599" spans="7:42" ht="57.75" customHeight="1">
      <c r="G599" s="83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  <c r="AA599" s="84"/>
      <c r="AB599" s="84"/>
      <c r="AC599" s="84"/>
      <c r="AD599" s="84"/>
      <c r="AE599" s="84"/>
      <c r="AF599" s="84"/>
      <c r="AG599" s="84"/>
      <c r="AH599" s="84"/>
      <c r="AI599" s="84"/>
      <c r="AJ599" s="84"/>
      <c r="AK599" s="84"/>
      <c r="AL599" s="84"/>
      <c r="AM599" s="84"/>
      <c r="AN599" s="84"/>
      <c r="AO599" s="84"/>
      <c r="AP599" s="84"/>
    </row>
    <row r="600" spans="7:42" ht="57.75" customHeight="1">
      <c r="G600" s="83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  <c r="AA600" s="84"/>
      <c r="AB600" s="84"/>
      <c r="AC600" s="84"/>
      <c r="AD600" s="84"/>
      <c r="AE600" s="84"/>
      <c r="AF600" s="84"/>
      <c r="AG600" s="84"/>
      <c r="AH600" s="84"/>
      <c r="AI600" s="84"/>
      <c r="AJ600" s="84"/>
      <c r="AK600" s="84"/>
      <c r="AL600" s="84"/>
      <c r="AM600" s="84"/>
      <c r="AN600" s="84"/>
      <c r="AO600" s="84"/>
      <c r="AP600" s="84"/>
    </row>
    <row r="601" spans="7:42" ht="57.75" customHeight="1">
      <c r="G601" s="83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  <c r="AA601" s="84"/>
      <c r="AB601" s="84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  <c r="AN601" s="84"/>
      <c r="AO601" s="84"/>
      <c r="AP601" s="84"/>
    </row>
    <row r="602" spans="7:42" ht="57.75" customHeight="1">
      <c r="G602" s="83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  <c r="AA602" s="84"/>
      <c r="AB602" s="84"/>
      <c r="AC602" s="84"/>
      <c r="AD602" s="84"/>
      <c r="AE602" s="84"/>
      <c r="AF602" s="84"/>
      <c r="AG602" s="84"/>
      <c r="AH602" s="84"/>
      <c r="AI602" s="84"/>
      <c r="AJ602" s="84"/>
      <c r="AK602" s="84"/>
      <c r="AL602" s="84"/>
      <c r="AM602" s="84"/>
      <c r="AN602" s="84"/>
      <c r="AO602" s="84"/>
      <c r="AP602" s="84"/>
    </row>
    <row r="603" spans="7:42" ht="57.75" customHeight="1">
      <c r="G603" s="83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  <c r="AA603" s="84"/>
      <c r="AB603" s="84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  <c r="AN603" s="84"/>
      <c r="AO603" s="84"/>
      <c r="AP603" s="84"/>
    </row>
    <row r="604" spans="7:42" ht="57.75" customHeight="1">
      <c r="G604" s="83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  <c r="AA604" s="84"/>
      <c r="AB604" s="84"/>
      <c r="AC604" s="84"/>
      <c r="AD604" s="84"/>
      <c r="AE604" s="84"/>
      <c r="AF604" s="84"/>
      <c r="AG604" s="84"/>
      <c r="AH604" s="84"/>
      <c r="AI604" s="84"/>
      <c r="AJ604" s="84"/>
      <c r="AK604" s="84"/>
      <c r="AL604" s="84"/>
      <c r="AM604" s="84"/>
      <c r="AN604" s="84"/>
      <c r="AO604" s="84"/>
      <c r="AP604" s="84"/>
    </row>
    <row r="605" spans="7:42" ht="57.75" customHeight="1">
      <c r="G605" s="83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  <c r="AN605" s="84"/>
      <c r="AO605" s="84"/>
      <c r="AP605" s="84"/>
    </row>
    <row r="606" spans="7:42" ht="57.75" customHeight="1">
      <c r="G606" s="83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  <c r="AA606" s="84"/>
      <c r="AB606" s="84"/>
      <c r="AC606" s="84"/>
      <c r="AD606" s="84"/>
      <c r="AE606" s="84"/>
      <c r="AF606" s="84"/>
      <c r="AG606" s="84"/>
      <c r="AH606" s="84"/>
      <c r="AI606" s="84"/>
      <c r="AJ606" s="84"/>
      <c r="AK606" s="84"/>
      <c r="AL606" s="84"/>
      <c r="AM606" s="84"/>
      <c r="AN606" s="84"/>
      <c r="AO606" s="84"/>
      <c r="AP606" s="84"/>
    </row>
    <row r="607" spans="7:42" ht="57.75" customHeight="1">
      <c r="G607" s="83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  <c r="AA607" s="84"/>
      <c r="AB607" s="84"/>
      <c r="AC607" s="84"/>
      <c r="AD607" s="84"/>
      <c r="AE607" s="84"/>
      <c r="AF607" s="84"/>
      <c r="AG607" s="84"/>
      <c r="AH607" s="84"/>
      <c r="AI607" s="84"/>
      <c r="AJ607" s="84"/>
      <c r="AK607" s="84"/>
      <c r="AL607" s="84"/>
      <c r="AM607" s="84"/>
      <c r="AN607" s="84"/>
      <c r="AO607" s="84"/>
      <c r="AP607" s="84"/>
    </row>
    <row r="608" spans="7:42" ht="57.75" customHeight="1">
      <c r="G608" s="83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  <c r="AA608" s="84"/>
      <c r="AB608" s="84"/>
      <c r="AC608" s="84"/>
      <c r="AD608" s="84"/>
      <c r="AE608" s="84"/>
      <c r="AF608" s="84"/>
      <c r="AG608" s="84"/>
      <c r="AH608" s="84"/>
      <c r="AI608" s="84"/>
      <c r="AJ608" s="84"/>
      <c r="AK608" s="84"/>
      <c r="AL608" s="84"/>
      <c r="AM608" s="84"/>
      <c r="AN608" s="84"/>
      <c r="AO608" s="84"/>
      <c r="AP608" s="84"/>
    </row>
    <row r="609" spans="7:42" ht="57.75" customHeight="1">
      <c r="G609" s="83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  <c r="AA609" s="84"/>
      <c r="AB609" s="84"/>
      <c r="AC609" s="84"/>
      <c r="AD609" s="84"/>
      <c r="AE609" s="84"/>
      <c r="AF609" s="84"/>
      <c r="AG609" s="84"/>
      <c r="AH609" s="84"/>
      <c r="AI609" s="84"/>
      <c r="AJ609" s="84"/>
      <c r="AK609" s="84"/>
      <c r="AL609" s="84"/>
      <c r="AM609" s="84"/>
      <c r="AN609" s="84"/>
      <c r="AO609" s="84"/>
      <c r="AP609" s="84"/>
    </row>
    <row r="610" spans="7:42" ht="57.75" customHeight="1">
      <c r="G610" s="83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  <c r="AA610" s="84"/>
      <c r="AB610" s="84"/>
      <c r="AC610" s="84"/>
      <c r="AD610" s="84"/>
      <c r="AE610" s="84"/>
      <c r="AF610" s="84"/>
      <c r="AG610" s="84"/>
      <c r="AH610" s="84"/>
      <c r="AI610" s="84"/>
      <c r="AJ610" s="84"/>
      <c r="AK610" s="84"/>
      <c r="AL610" s="84"/>
      <c r="AM610" s="84"/>
      <c r="AN610" s="84"/>
      <c r="AO610" s="84"/>
      <c r="AP610" s="84"/>
    </row>
    <row r="611" spans="7:42" ht="57.75" customHeight="1">
      <c r="G611" s="83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  <c r="AN611" s="84"/>
      <c r="AO611" s="84"/>
      <c r="AP611" s="84"/>
    </row>
    <row r="612" spans="7:42" ht="57.75" customHeight="1">
      <c r="G612" s="83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  <c r="AN612" s="84"/>
      <c r="AO612" s="84"/>
      <c r="AP612" s="84"/>
    </row>
    <row r="613" spans="7:42" ht="57.75" customHeight="1">
      <c r="G613" s="83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  <c r="AA613" s="84"/>
      <c r="AB613" s="84"/>
      <c r="AC613" s="84"/>
      <c r="AD613" s="84"/>
      <c r="AE613" s="84"/>
      <c r="AF613" s="84"/>
      <c r="AG613" s="84"/>
      <c r="AH613" s="84"/>
      <c r="AI613" s="84"/>
      <c r="AJ613" s="84"/>
      <c r="AK613" s="84"/>
      <c r="AL613" s="84"/>
      <c r="AM613" s="84"/>
      <c r="AN613" s="84"/>
      <c r="AO613" s="84"/>
      <c r="AP613" s="84"/>
    </row>
    <row r="614" spans="7:42" ht="57.75" customHeight="1">
      <c r="G614" s="83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  <c r="AA614" s="84"/>
      <c r="AB614" s="84"/>
      <c r="AC614" s="84"/>
      <c r="AD614" s="84"/>
      <c r="AE614" s="84"/>
      <c r="AF614" s="84"/>
      <c r="AG614" s="84"/>
      <c r="AH614" s="84"/>
      <c r="AI614" s="84"/>
      <c r="AJ614" s="84"/>
      <c r="AK614" s="84"/>
      <c r="AL614" s="84"/>
      <c r="AM614" s="84"/>
      <c r="AN614" s="84"/>
      <c r="AO614" s="84"/>
      <c r="AP614" s="84"/>
    </row>
    <row r="615" spans="7:42" ht="57.75" customHeight="1">
      <c r="G615" s="83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  <c r="AA615" s="84"/>
      <c r="AB615" s="84"/>
      <c r="AC615" s="84"/>
      <c r="AD615" s="84"/>
      <c r="AE615" s="84"/>
      <c r="AF615" s="84"/>
      <c r="AG615" s="84"/>
      <c r="AH615" s="84"/>
      <c r="AI615" s="84"/>
      <c r="AJ615" s="84"/>
      <c r="AK615" s="84"/>
      <c r="AL615" s="84"/>
      <c r="AM615" s="84"/>
      <c r="AN615" s="84"/>
      <c r="AO615" s="84"/>
      <c r="AP615" s="84"/>
    </row>
    <row r="616" spans="7:42" ht="57.75" customHeight="1">
      <c r="G616" s="83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  <c r="AA616" s="84"/>
      <c r="AB616" s="84"/>
      <c r="AC616" s="84"/>
      <c r="AD616" s="84"/>
      <c r="AE616" s="84"/>
      <c r="AF616" s="84"/>
      <c r="AG616" s="84"/>
      <c r="AH616" s="84"/>
      <c r="AI616" s="84"/>
      <c r="AJ616" s="84"/>
      <c r="AK616" s="84"/>
      <c r="AL616" s="84"/>
      <c r="AM616" s="84"/>
      <c r="AN616" s="84"/>
      <c r="AO616" s="84"/>
      <c r="AP616" s="84"/>
    </row>
    <row r="617" spans="7:42" ht="57.75" customHeight="1">
      <c r="G617" s="83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  <c r="AA617" s="84"/>
      <c r="AB617" s="84"/>
      <c r="AC617" s="84"/>
      <c r="AD617" s="84"/>
      <c r="AE617" s="84"/>
      <c r="AF617" s="84"/>
      <c r="AG617" s="84"/>
      <c r="AH617" s="84"/>
      <c r="AI617" s="84"/>
      <c r="AJ617" s="84"/>
      <c r="AK617" s="84"/>
      <c r="AL617" s="84"/>
      <c r="AM617" s="84"/>
      <c r="AN617" s="84"/>
      <c r="AO617" s="84"/>
      <c r="AP617" s="84"/>
    </row>
    <row r="618" spans="7:42" ht="57.75" customHeight="1">
      <c r="G618" s="83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I618" s="84"/>
      <c r="AJ618" s="84"/>
      <c r="AK618" s="84"/>
      <c r="AL618" s="84"/>
      <c r="AM618" s="84"/>
      <c r="AN618" s="84"/>
      <c r="AO618" s="84"/>
      <c r="AP618" s="84"/>
    </row>
    <row r="619" spans="7:42" ht="57.75" customHeight="1">
      <c r="G619" s="83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  <c r="AA619" s="84"/>
      <c r="AB619" s="84"/>
      <c r="AC619" s="84"/>
      <c r="AD619" s="84"/>
      <c r="AE619" s="84"/>
      <c r="AF619" s="84"/>
      <c r="AG619" s="84"/>
      <c r="AH619" s="84"/>
      <c r="AI619" s="84"/>
      <c r="AJ619" s="84"/>
      <c r="AK619" s="84"/>
      <c r="AL619" s="84"/>
      <c r="AM619" s="84"/>
      <c r="AN619" s="84"/>
      <c r="AO619" s="84"/>
      <c r="AP619" s="84"/>
    </row>
    <row r="620" spans="7:42" ht="57.75" customHeight="1">
      <c r="G620" s="83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  <c r="AA620" s="84"/>
      <c r="AB620" s="84"/>
      <c r="AC620" s="84"/>
      <c r="AD620" s="84"/>
      <c r="AE620" s="84"/>
      <c r="AF620" s="84"/>
      <c r="AG620" s="84"/>
      <c r="AH620" s="84"/>
      <c r="AI620" s="84"/>
      <c r="AJ620" s="84"/>
      <c r="AK620" s="84"/>
      <c r="AL620" s="84"/>
      <c r="AM620" s="84"/>
      <c r="AN620" s="84"/>
      <c r="AO620" s="84"/>
      <c r="AP620" s="84"/>
    </row>
    <row r="621" spans="7:42" ht="57.75" customHeight="1">
      <c r="G621" s="83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  <c r="AA621" s="84"/>
      <c r="AB621" s="84"/>
      <c r="AC621" s="84"/>
      <c r="AD621" s="84"/>
      <c r="AE621" s="84"/>
      <c r="AF621" s="84"/>
      <c r="AG621" s="84"/>
      <c r="AH621" s="84"/>
      <c r="AI621" s="84"/>
      <c r="AJ621" s="84"/>
      <c r="AK621" s="84"/>
      <c r="AL621" s="84"/>
      <c r="AM621" s="84"/>
      <c r="AN621" s="84"/>
      <c r="AO621" s="84"/>
      <c r="AP621" s="84"/>
    </row>
    <row r="622" spans="7:42" ht="57.75" customHeight="1">
      <c r="G622" s="83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  <c r="AA622" s="84"/>
      <c r="AB622" s="84"/>
      <c r="AC622" s="84"/>
      <c r="AD622" s="84"/>
      <c r="AE622" s="84"/>
      <c r="AF622" s="84"/>
      <c r="AG622" s="84"/>
      <c r="AH622" s="84"/>
      <c r="AI622" s="84"/>
      <c r="AJ622" s="84"/>
      <c r="AK622" s="84"/>
      <c r="AL622" s="84"/>
      <c r="AM622" s="84"/>
      <c r="AN622" s="84"/>
      <c r="AO622" s="84"/>
      <c r="AP622" s="84"/>
    </row>
    <row r="623" spans="7:42" ht="57.75" customHeight="1">
      <c r="G623" s="83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  <c r="AA623" s="84"/>
      <c r="AB623" s="84"/>
      <c r="AC623" s="84"/>
      <c r="AD623" s="84"/>
      <c r="AE623" s="84"/>
      <c r="AF623" s="84"/>
      <c r="AG623" s="84"/>
      <c r="AH623" s="84"/>
      <c r="AI623" s="84"/>
      <c r="AJ623" s="84"/>
      <c r="AK623" s="84"/>
      <c r="AL623" s="84"/>
      <c r="AM623" s="84"/>
      <c r="AN623" s="84"/>
      <c r="AO623" s="84"/>
      <c r="AP623" s="84"/>
    </row>
    <row r="624" spans="7:42" ht="57.75" customHeight="1">
      <c r="G624" s="83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  <c r="AA624" s="84"/>
      <c r="AB624" s="84"/>
      <c r="AC624" s="84"/>
      <c r="AD624" s="84"/>
      <c r="AE624" s="84"/>
      <c r="AF624" s="84"/>
      <c r="AG624" s="84"/>
      <c r="AH624" s="84"/>
      <c r="AI624" s="84"/>
      <c r="AJ624" s="84"/>
      <c r="AK624" s="84"/>
      <c r="AL624" s="84"/>
      <c r="AM624" s="84"/>
      <c r="AN624" s="84"/>
      <c r="AO624" s="84"/>
      <c r="AP624" s="84"/>
    </row>
    <row r="625" spans="7:42" ht="57.75" customHeight="1">
      <c r="G625" s="83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  <c r="AA625" s="84"/>
      <c r="AB625" s="84"/>
      <c r="AC625" s="84"/>
      <c r="AD625" s="84"/>
      <c r="AE625" s="84"/>
      <c r="AF625" s="84"/>
      <c r="AG625" s="84"/>
      <c r="AH625" s="84"/>
      <c r="AI625" s="84"/>
      <c r="AJ625" s="84"/>
      <c r="AK625" s="84"/>
      <c r="AL625" s="84"/>
      <c r="AM625" s="84"/>
      <c r="AN625" s="84"/>
      <c r="AO625" s="84"/>
      <c r="AP625" s="84"/>
    </row>
    <row r="626" spans="7:42" ht="57.75" customHeight="1">
      <c r="G626" s="83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  <c r="AA626" s="84"/>
      <c r="AB626" s="84"/>
      <c r="AC626" s="84"/>
      <c r="AD626" s="84"/>
      <c r="AE626" s="84"/>
      <c r="AF626" s="84"/>
      <c r="AG626" s="84"/>
      <c r="AH626" s="84"/>
      <c r="AI626" s="84"/>
      <c r="AJ626" s="84"/>
      <c r="AK626" s="84"/>
      <c r="AL626" s="84"/>
      <c r="AM626" s="84"/>
      <c r="AN626" s="84"/>
      <c r="AO626" s="84"/>
      <c r="AP626" s="84"/>
    </row>
    <row r="627" spans="7:42" ht="57.75" customHeight="1">
      <c r="G627" s="83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  <c r="AA627" s="84"/>
      <c r="AB627" s="84"/>
      <c r="AC627" s="84"/>
      <c r="AD627" s="84"/>
      <c r="AE627" s="84"/>
      <c r="AF627" s="84"/>
      <c r="AG627" s="84"/>
      <c r="AH627" s="84"/>
      <c r="AI627" s="84"/>
      <c r="AJ627" s="84"/>
      <c r="AK627" s="84"/>
      <c r="AL627" s="84"/>
      <c r="AM627" s="84"/>
      <c r="AN627" s="84"/>
      <c r="AO627" s="84"/>
      <c r="AP627" s="84"/>
    </row>
    <row r="628" spans="7:42" ht="57.75" customHeight="1">
      <c r="G628" s="83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  <c r="AA628" s="84"/>
      <c r="AB628" s="84"/>
      <c r="AC628" s="84"/>
      <c r="AD628" s="84"/>
      <c r="AE628" s="84"/>
      <c r="AF628" s="84"/>
      <c r="AG628" s="84"/>
      <c r="AH628" s="84"/>
      <c r="AI628" s="84"/>
      <c r="AJ628" s="84"/>
      <c r="AK628" s="84"/>
      <c r="AL628" s="84"/>
      <c r="AM628" s="84"/>
      <c r="AN628" s="84"/>
      <c r="AO628" s="84"/>
      <c r="AP628" s="84"/>
    </row>
    <row r="629" spans="7:42" ht="57.75" customHeight="1">
      <c r="G629" s="83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  <c r="AA629" s="84"/>
      <c r="AB629" s="84"/>
      <c r="AC629" s="84"/>
      <c r="AD629" s="84"/>
      <c r="AE629" s="84"/>
      <c r="AF629" s="84"/>
      <c r="AG629" s="84"/>
      <c r="AH629" s="84"/>
      <c r="AI629" s="84"/>
      <c r="AJ629" s="84"/>
      <c r="AK629" s="84"/>
      <c r="AL629" s="84"/>
      <c r="AM629" s="84"/>
      <c r="AN629" s="84"/>
      <c r="AO629" s="84"/>
      <c r="AP629" s="84"/>
    </row>
    <row r="630" spans="7:42" ht="57.75" customHeight="1">
      <c r="G630" s="83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  <c r="AA630" s="84"/>
      <c r="AB630" s="84"/>
      <c r="AC630" s="84"/>
      <c r="AD630" s="84"/>
      <c r="AE630" s="84"/>
      <c r="AF630" s="84"/>
      <c r="AG630" s="84"/>
      <c r="AH630" s="84"/>
      <c r="AI630" s="84"/>
      <c r="AJ630" s="84"/>
      <c r="AK630" s="84"/>
      <c r="AL630" s="84"/>
      <c r="AM630" s="84"/>
      <c r="AN630" s="84"/>
      <c r="AO630" s="84"/>
      <c r="AP630" s="84"/>
    </row>
    <row r="631" spans="7:42" ht="57.75" customHeight="1">
      <c r="G631" s="83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  <c r="AA631" s="84"/>
      <c r="AB631" s="84"/>
      <c r="AC631" s="84"/>
      <c r="AD631" s="84"/>
      <c r="AE631" s="84"/>
      <c r="AF631" s="84"/>
      <c r="AG631" s="84"/>
      <c r="AH631" s="84"/>
      <c r="AI631" s="84"/>
      <c r="AJ631" s="84"/>
      <c r="AK631" s="84"/>
      <c r="AL631" s="84"/>
      <c r="AM631" s="84"/>
      <c r="AN631" s="84"/>
      <c r="AO631" s="84"/>
      <c r="AP631" s="84"/>
    </row>
    <row r="632" spans="7:42" ht="57.75" customHeight="1">
      <c r="G632" s="83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  <c r="AA632" s="84"/>
      <c r="AB632" s="84"/>
      <c r="AC632" s="84"/>
      <c r="AD632" s="84"/>
      <c r="AE632" s="84"/>
      <c r="AF632" s="84"/>
      <c r="AG632" s="84"/>
      <c r="AH632" s="84"/>
      <c r="AI632" s="84"/>
      <c r="AJ632" s="84"/>
      <c r="AK632" s="84"/>
      <c r="AL632" s="84"/>
      <c r="AM632" s="84"/>
      <c r="AN632" s="84"/>
      <c r="AO632" s="84"/>
      <c r="AP632" s="84"/>
    </row>
    <row r="633" spans="7:42" ht="57.75" customHeight="1">
      <c r="G633" s="83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  <c r="AA633" s="84"/>
      <c r="AB633" s="84"/>
      <c r="AC633" s="84"/>
      <c r="AD633" s="84"/>
      <c r="AE633" s="84"/>
      <c r="AF633" s="84"/>
      <c r="AG633" s="84"/>
      <c r="AH633" s="84"/>
      <c r="AI633" s="84"/>
      <c r="AJ633" s="84"/>
      <c r="AK633" s="84"/>
      <c r="AL633" s="84"/>
      <c r="AM633" s="84"/>
      <c r="AN633" s="84"/>
      <c r="AO633" s="84"/>
      <c r="AP633" s="84"/>
    </row>
    <row r="634" spans="7:42" ht="57.75" customHeight="1">
      <c r="G634" s="83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  <c r="AA634" s="84"/>
      <c r="AB634" s="84"/>
      <c r="AC634" s="84"/>
      <c r="AD634" s="84"/>
      <c r="AE634" s="84"/>
      <c r="AF634" s="84"/>
      <c r="AG634" s="84"/>
      <c r="AH634" s="84"/>
      <c r="AI634" s="84"/>
      <c r="AJ634" s="84"/>
      <c r="AK634" s="84"/>
      <c r="AL634" s="84"/>
      <c r="AM634" s="84"/>
      <c r="AN634" s="84"/>
      <c r="AO634" s="84"/>
      <c r="AP634" s="84"/>
    </row>
    <row r="635" spans="7:42" ht="57.75" customHeight="1">
      <c r="G635" s="83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  <c r="AA635" s="84"/>
      <c r="AB635" s="84"/>
      <c r="AC635" s="84"/>
      <c r="AD635" s="84"/>
      <c r="AE635" s="84"/>
      <c r="AF635" s="84"/>
      <c r="AG635" s="84"/>
      <c r="AH635" s="84"/>
      <c r="AI635" s="84"/>
      <c r="AJ635" s="84"/>
      <c r="AK635" s="84"/>
      <c r="AL635" s="84"/>
      <c r="AM635" s="84"/>
      <c r="AN635" s="84"/>
      <c r="AO635" s="84"/>
      <c r="AP635" s="84"/>
    </row>
    <row r="636" spans="7:42" ht="57.75" customHeight="1">
      <c r="G636" s="83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  <c r="AA636" s="84"/>
      <c r="AB636" s="84"/>
      <c r="AC636" s="84"/>
      <c r="AD636" s="84"/>
      <c r="AE636" s="84"/>
      <c r="AF636" s="84"/>
      <c r="AG636" s="84"/>
      <c r="AH636" s="84"/>
      <c r="AI636" s="84"/>
      <c r="AJ636" s="84"/>
      <c r="AK636" s="84"/>
      <c r="AL636" s="84"/>
      <c r="AM636" s="84"/>
      <c r="AN636" s="84"/>
      <c r="AO636" s="84"/>
      <c r="AP636" s="84"/>
    </row>
    <row r="637" spans="7:42" ht="57.75" customHeight="1">
      <c r="G637" s="83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  <c r="AN637" s="84"/>
      <c r="AO637" s="84"/>
      <c r="AP637" s="84"/>
    </row>
    <row r="638" spans="7:42" ht="57.75" customHeight="1">
      <c r="G638" s="83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  <c r="AA638" s="84"/>
      <c r="AB638" s="84"/>
      <c r="AC638" s="84"/>
      <c r="AD638" s="84"/>
      <c r="AE638" s="84"/>
      <c r="AF638" s="84"/>
      <c r="AG638" s="84"/>
      <c r="AH638" s="84"/>
      <c r="AI638" s="84"/>
      <c r="AJ638" s="84"/>
      <c r="AK638" s="84"/>
      <c r="AL638" s="84"/>
      <c r="AM638" s="84"/>
      <c r="AN638" s="84"/>
      <c r="AO638" s="84"/>
      <c r="AP638" s="84"/>
    </row>
    <row r="639" spans="7:42" ht="57.75" customHeight="1">
      <c r="G639" s="83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  <c r="AA639" s="84"/>
      <c r="AB639" s="84"/>
      <c r="AC639" s="84"/>
      <c r="AD639" s="84"/>
      <c r="AE639" s="84"/>
      <c r="AF639" s="84"/>
      <c r="AG639" s="84"/>
      <c r="AH639" s="84"/>
      <c r="AI639" s="84"/>
      <c r="AJ639" s="84"/>
      <c r="AK639" s="84"/>
      <c r="AL639" s="84"/>
      <c r="AM639" s="84"/>
      <c r="AN639" s="84"/>
      <c r="AO639" s="84"/>
      <c r="AP639" s="84"/>
    </row>
    <row r="640" spans="7:42" ht="57.75" customHeight="1">
      <c r="G640" s="83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  <c r="AA640" s="84"/>
      <c r="AB640" s="84"/>
      <c r="AC640" s="84"/>
      <c r="AD640" s="84"/>
      <c r="AE640" s="84"/>
      <c r="AF640" s="84"/>
      <c r="AG640" s="84"/>
      <c r="AH640" s="84"/>
      <c r="AI640" s="84"/>
      <c r="AJ640" s="84"/>
      <c r="AK640" s="84"/>
      <c r="AL640" s="84"/>
      <c r="AM640" s="84"/>
      <c r="AN640" s="84"/>
      <c r="AO640" s="84"/>
      <c r="AP640" s="84"/>
    </row>
    <row r="641" spans="7:42" ht="57.75" customHeight="1">
      <c r="G641" s="83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  <c r="AA641" s="84"/>
      <c r="AB641" s="84"/>
      <c r="AC641" s="84"/>
      <c r="AD641" s="84"/>
      <c r="AE641" s="84"/>
      <c r="AF641" s="84"/>
      <c r="AG641" s="84"/>
      <c r="AH641" s="84"/>
      <c r="AI641" s="84"/>
      <c r="AJ641" s="84"/>
      <c r="AK641" s="84"/>
      <c r="AL641" s="84"/>
      <c r="AM641" s="84"/>
      <c r="AN641" s="84"/>
      <c r="AO641" s="84"/>
      <c r="AP641" s="84"/>
    </row>
    <row r="642" spans="7:42" ht="57.75" customHeight="1">
      <c r="G642" s="83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  <c r="AA642" s="84"/>
      <c r="AB642" s="84"/>
      <c r="AC642" s="84"/>
      <c r="AD642" s="84"/>
      <c r="AE642" s="84"/>
      <c r="AF642" s="84"/>
      <c r="AG642" s="84"/>
      <c r="AH642" s="84"/>
      <c r="AI642" s="84"/>
      <c r="AJ642" s="84"/>
      <c r="AK642" s="84"/>
      <c r="AL642" s="84"/>
      <c r="AM642" s="84"/>
      <c r="AN642" s="84"/>
      <c r="AO642" s="84"/>
      <c r="AP642" s="84"/>
    </row>
    <row r="643" spans="7:42" ht="57.75" customHeight="1">
      <c r="G643" s="83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  <c r="AA643" s="84"/>
      <c r="AB643" s="84"/>
      <c r="AC643" s="84"/>
      <c r="AD643" s="84"/>
      <c r="AE643" s="84"/>
      <c r="AF643" s="84"/>
      <c r="AG643" s="84"/>
      <c r="AH643" s="84"/>
      <c r="AI643" s="84"/>
      <c r="AJ643" s="84"/>
      <c r="AK643" s="84"/>
      <c r="AL643" s="84"/>
      <c r="AM643" s="84"/>
      <c r="AN643" s="84"/>
      <c r="AO643" s="84"/>
      <c r="AP643" s="84"/>
    </row>
    <row r="644" spans="7:42" ht="57.75" customHeight="1">
      <c r="G644" s="83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  <c r="AA644" s="84"/>
      <c r="AB644" s="84"/>
      <c r="AC644" s="84"/>
      <c r="AD644" s="84"/>
      <c r="AE644" s="84"/>
      <c r="AF644" s="84"/>
      <c r="AG644" s="84"/>
      <c r="AH644" s="84"/>
      <c r="AI644" s="84"/>
      <c r="AJ644" s="84"/>
      <c r="AK644" s="84"/>
      <c r="AL644" s="84"/>
      <c r="AM644" s="84"/>
      <c r="AN644" s="84"/>
      <c r="AO644" s="84"/>
      <c r="AP644" s="84"/>
    </row>
    <row r="645" spans="7:42" ht="57.75" customHeight="1">
      <c r="G645" s="83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  <c r="AA645" s="84"/>
      <c r="AB645" s="84"/>
      <c r="AC645" s="84"/>
      <c r="AD645" s="84"/>
      <c r="AE645" s="84"/>
      <c r="AF645" s="84"/>
      <c r="AG645" s="84"/>
      <c r="AH645" s="84"/>
      <c r="AI645" s="84"/>
      <c r="AJ645" s="84"/>
      <c r="AK645" s="84"/>
      <c r="AL645" s="84"/>
      <c r="AM645" s="84"/>
      <c r="AN645" s="84"/>
      <c r="AO645" s="84"/>
      <c r="AP645" s="84"/>
    </row>
    <row r="646" spans="7:42" ht="57.75" customHeight="1">
      <c r="G646" s="83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  <c r="AA646" s="84"/>
      <c r="AB646" s="84"/>
      <c r="AC646" s="84"/>
      <c r="AD646" s="84"/>
      <c r="AE646" s="84"/>
      <c r="AF646" s="84"/>
      <c r="AG646" s="84"/>
      <c r="AH646" s="84"/>
      <c r="AI646" s="84"/>
      <c r="AJ646" s="84"/>
      <c r="AK646" s="84"/>
      <c r="AL646" s="84"/>
      <c r="AM646" s="84"/>
      <c r="AN646" s="84"/>
      <c r="AO646" s="84"/>
      <c r="AP646" s="84"/>
    </row>
    <row r="647" spans="7:42" ht="57.75" customHeight="1">
      <c r="G647" s="83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  <c r="AA647" s="84"/>
      <c r="AB647" s="84"/>
      <c r="AC647" s="84"/>
      <c r="AD647" s="84"/>
      <c r="AE647" s="84"/>
      <c r="AF647" s="84"/>
      <c r="AG647" s="84"/>
      <c r="AH647" s="84"/>
      <c r="AI647" s="84"/>
      <c r="AJ647" s="84"/>
      <c r="AK647" s="84"/>
      <c r="AL647" s="84"/>
      <c r="AM647" s="84"/>
      <c r="AN647" s="84"/>
      <c r="AO647" s="84"/>
      <c r="AP647" s="84"/>
    </row>
    <row r="648" spans="7:42" ht="57.75" customHeight="1">
      <c r="G648" s="83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  <c r="AA648" s="84"/>
      <c r="AB648" s="84"/>
      <c r="AC648" s="84"/>
      <c r="AD648" s="84"/>
      <c r="AE648" s="84"/>
      <c r="AF648" s="84"/>
      <c r="AG648" s="84"/>
      <c r="AH648" s="84"/>
      <c r="AI648" s="84"/>
      <c r="AJ648" s="84"/>
      <c r="AK648" s="84"/>
      <c r="AL648" s="84"/>
      <c r="AM648" s="84"/>
      <c r="AN648" s="84"/>
      <c r="AO648" s="84"/>
      <c r="AP648" s="84"/>
    </row>
    <row r="649" spans="7:42" ht="57.75" customHeight="1">
      <c r="G649" s="83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  <c r="AA649" s="84"/>
      <c r="AB649" s="84"/>
      <c r="AC649" s="84"/>
      <c r="AD649" s="84"/>
      <c r="AE649" s="84"/>
      <c r="AF649" s="84"/>
      <c r="AG649" s="84"/>
      <c r="AH649" s="84"/>
      <c r="AI649" s="84"/>
      <c r="AJ649" s="84"/>
      <c r="AK649" s="84"/>
      <c r="AL649" s="84"/>
      <c r="AM649" s="84"/>
      <c r="AN649" s="84"/>
      <c r="AO649" s="84"/>
      <c r="AP649" s="84"/>
    </row>
    <row r="650" spans="7:42" ht="57.75" customHeight="1">
      <c r="G650" s="83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  <c r="AA650" s="84"/>
      <c r="AB650" s="84"/>
      <c r="AC650" s="84"/>
      <c r="AD650" s="84"/>
      <c r="AE650" s="84"/>
      <c r="AF650" s="84"/>
      <c r="AG650" s="84"/>
      <c r="AH650" s="84"/>
      <c r="AI650" s="84"/>
      <c r="AJ650" s="84"/>
      <c r="AK650" s="84"/>
      <c r="AL650" s="84"/>
      <c r="AM650" s="84"/>
      <c r="AN650" s="84"/>
      <c r="AO650" s="84"/>
      <c r="AP650" s="84"/>
    </row>
    <row r="651" spans="7:42" ht="57.75" customHeight="1">
      <c r="G651" s="83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  <c r="AA651" s="84"/>
      <c r="AB651" s="84"/>
      <c r="AC651" s="84"/>
      <c r="AD651" s="84"/>
      <c r="AE651" s="84"/>
      <c r="AF651" s="84"/>
      <c r="AG651" s="84"/>
      <c r="AH651" s="84"/>
      <c r="AI651" s="84"/>
      <c r="AJ651" s="84"/>
      <c r="AK651" s="84"/>
      <c r="AL651" s="84"/>
      <c r="AM651" s="84"/>
      <c r="AN651" s="84"/>
      <c r="AO651" s="84"/>
      <c r="AP651" s="84"/>
    </row>
    <row r="652" spans="7:42" ht="57.75" customHeight="1">
      <c r="G652" s="83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  <c r="AA652" s="84"/>
      <c r="AB652" s="84"/>
      <c r="AC652" s="84"/>
      <c r="AD652" s="84"/>
      <c r="AE652" s="84"/>
      <c r="AF652" s="84"/>
      <c r="AG652" s="84"/>
      <c r="AH652" s="84"/>
      <c r="AI652" s="84"/>
      <c r="AJ652" s="84"/>
      <c r="AK652" s="84"/>
      <c r="AL652" s="84"/>
      <c r="AM652" s="84"/>
      <c r="AN652" s="84"/>
      <c r="AO652" s="84"/>
      <c r="AP652" s="84"/>
    </row>
    <row r="653" spans="7:42" ht="57.75" customHeight="1">
      <c r="G653" s="83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  <c r="AA653" s="84"/>
      <c r="AB653" s="84"/>
      <c r="AC653" s="84"/>
      <c r="AD653" s="84"/>
      <c r="AE653" s="84"/>
      <c r="AF653" s="84"/>
      <c r="AG653" s="84"/>
      <c r="AH653" s="84"/>
      <c r="AI653" s="84"/>
      <c r="AJ653" s="84"/>
      <c r="AK653" s="84"/>
      <c r="AL653" s="84"/>
      <c r="AM653" s="84"/>
      <c r="AN653" s="84"/>
      <c r="AO653" s="84"/>
      <c r="AP653" s="84"/>
    </row>
    <row r="654" spans="7:42" ht="57.75" customHeight="1">
      <c r="G654" s="83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I654" s="84"/>
      <c r="AJ654" s="84"/>
      <c r="AK654" s="84"/>
      <c r="AL654" s="84"/>
      <c r="AM654" s="84"/>
      <c r="AN654" s="84"/>
      <c r="AO654" s="84"/>
      <c r="AP654" s="84"/>
    </row>
    <row r="655" spans="7:42" ht="57.75" customHeight="1">
      <c r="G655" s="83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  <c r="AA655" s="84"/>
      <c r="AB655" s="84"/>
      <c r="AC655" s="84"/>
      <c r="AD655" s="84"/>
      <c r="AE655" s="84"/>
      <c r="AF655" s="84"/>
      <c r="AG655" s="84"/>
      <c r="AH655" s="84"/>
      <c r="AI655" s="84"/>
      <c r="AJ655" s="84"/>
      <c r="AK655" s="84"/>
      <c r="AL655" s="84"/>
      <c r="AM655" s="84"/>
      <c r="AN655" s="84"/>
      <c r="AO655" s="84"/>
      <c r="AP655" s="84"/>
    </row>
    <row r="656" spans="7:42" ht="57.75" customHeight="1">
      <c r="G656" s="83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  <c r="AA656" s="84"/>
      <c r="AB656" s="84"/>
      <c r="AC656" s="84"/>
      <c r="AD656" s="84"/>
      <c r="AE656" s="84"/>
      <c r="AF656" s="84"/>
      <c r="AG656" s="84"/>
      <c r="AH656" s="84"/>
      <c r="AI656" s="84"/>
      <c r="AJ656" s="84"/>
      <c r="AK656" s="84"/>
      <c r="AL656" s="84"/>
      <c r="AM656" s="84"/>
      <c r="AN656" s="84"/>
      <c r="AO656" s="84"/>
      <c r="AP656" s="84"/>
    </row>
    <row r="657" spans="7:42" ht="57.75" customHeight="1">
      <c r="G657" s="83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  <c r="AA657" s="84"/>
      <c r="AB657" s="84"/>
      <c r="AC657" s="84"/>
      <c r="AD657" s="84"/>
      <c r="AE657" s="84"/>
      <c r="AF657" s="84"/>
      <c r="AG657" s="84"/>
      <c r="AH657" s="84"/>
      <c r="AI657" s="84"/>
      <c r="AJ657" s="84"/>
      <c r="AK657" s="84"/>
      <c r="AL657" s="84"/>
      <c r="AM657" s="84"/>
      <c r="AN657" s="84"/>
      <c r="AO657" s="84"/>
      <c r="AP657" s="84"/>
    </row>
    <row r="658" spans="7:42" ht="57.75" customHeight="1">
      <c r="G658" s="83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  <c r="AA658" s="84"/>
      <c r="AB658" s="84"/>
      <c r="AC658" s="84"/>
      <c r="AD658" s="84"/>
      <c r="AE658" s="84"/>
      <c r="AF658" s="84"/>
      <c r="AG658" s="84"/>
      <c r="AH658" s="84"/>
      <c r="AI658" s="84"/>
      <c r="AJ658" s="84"/>
      <c r="AK658" s="84"/>
      <c r="AL658" s="84"/>
      <c r="AM658" s="84"/>
      <c r="AN658" s="84"/>
      <c r="AO658" s="84"/>
      <c r="AP658" s="84"/>
    </row>
    <row r="659" spans="7:42" ht="57.75" customHeight="1">
      <c r="G659" s="83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  <c r="AN659" s="84"/>
      <c r="AO659" s="84"/>
      <c r="AP659" s="84"/>
    </row>
    <row r="660" spans="7:42" ht="57.75" customHeight="1">
      <c r="G660" s="83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  <c r="AA660" s="84"/>
      <c r="AB660" s="84"/>
      <c r="AC660" s="84"/>
      <c r="AD660" s="84"/>
      <c r="AE660" s="84"/>
      <c r="AF660" s="84"/>
      <c r="AG660" s="84"/>
      <c r="AH660" s="84"/>
      <c r="AI660" s="84"/>
      <c r="AJ660" s="84"/>
      <c r="AK660" s="84"/>
      <c r="AL660" s="84"/>
      <c r="AM660" s="84"/>
      <c r="AN660" s="84"/>
      <c r="AO660" s="84"/>
      <c r="AP660" s="84"/>
    </row>
    <row r="661" spans="7:42" ht="57.75" customHeight="1">
      <c r="G661" s="83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  <c r="AA661" s="84"/>
      <c r="AB661" s="84"/>
      <c r="AC661" s="84"/>
      <c r="AD661" s="84"/>
      <c r="AE661" s="84"/>
      <c r="AF661" s="84"/>
      <c r="AG661" s="84"/>
      <c r="AH661" s="84"/>
      <c r="AI661" s="84"/>
      <c r="AJ661" s="84"/>
      <c r="AK661" s="84"/>
      <c r="AL661" s="84"/>
      <c r="AM661" s="84"/>
      <c r="AN661" s="84"/>
      <c r="AO661" s="84"/>
      <c r="AP661" s="84"/>
    </row>
    <row r="662" spans="7:42" ht="57.75" customHeight="1">
      <c r="G662" s="83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  <c r="AA662" s="84"/>
      <c r="AB662" s="84"/>
      <c r="AC662" s="84"/>
      <c r="AD662" s="84"/>
      <c r="AE662" s="84"/>
      <c r="AF662" s="84"/>
      <c r="AG662" s="84"/>
      <c r="AH662" s="84"/>
      <c r="AI662" s="84"/>
      <c r="AJ662" s="84"/>
      <c r="AK662" s="84"/>
      <c r="AL662" s="84"/>
      <c r="AM662" s="84"/>
      <c r="AN662" s="84"/>
      <c r="AO662" s="84"/>
      <c r="AP662" s="84"/>
    </row>
    <row r="663" spans="7:42" ht="57.75" customHeight="1">
      <c r="G663" s="83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  <c r="AA663" s="84"/>
      <c r="AB663" s="84"/>
      <c r="AC663" s="84"/>
      <c r="AD663" s="84"/>
      <c r="AE663" s="84"/>
      <c r="AF663" s="84"/>
      <c r="AG663" s="84"/>
      <c r="AH663" s="84"/>
      <c r="AI663" s="84"/>
      <c r="AJ663" s="84"/>
      <c r="AK663" s="84"/>
      <c r="AL663" s="84"/>
      <c r="AM663" s="84"/>
      <c r="AN663" s="84"/>
      <c r="AO663" s="84"/>
      <c r="AP663" s="84"/>
    </row>
    <row r="664" spans="7:42" ht="57.75" customHeight="1">
      <c r="G664" s="83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  <c r="AA664" s="84"/>
      <c r="AB664" s="84"/>
      <c r="AC664" s="84"/>
      <c r="AD664" s="84"/>
      <c r="AE664" s="84"/>
      <c r="AF664" s="84"/>
      <c r="AG664" s="84"/>
      <c r="AH664" s="84"/>
      <c r="AI664" s="84"/>
      <c r="AJ664" s="84"/>
      <c r="AK664" s="84"/>
      <c r="AL664" s="84"/>
      <c r="AM664" s="84"/>
      <c r="AN664" s="84"/>
      <c r="AO664" s="84"/>
      <c r="AP664" s="84"/>
    </row>
    <row r="665" spans="7:42" ht="57.75" customHeight="1">
      <c r="G665" s="83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  <c r="AA665" s="84"/>
      <c r="AB665" s="84"/>
      <c r="AC665" s="84"/>
      <c r="AD665" s="84"/>
      <c r="AE665" s="84"/>
      <c r="AF665" s="84"/>
      <c r="AG665" s="84"/>
      <c r="AH665" s="84"/>
      <c r="AI665" s="84"/>
      <c r="AJ665" s="84"/>
      <c r="AK665" s="84"/>
      <c r="AL665" s="84"/>
      <c r="AM665" s="84"/>
      <c r="AN665" s="84"/>
      <c r="AO665" s="84"/>
      <c r="AP665" s="84"/>
    </row>
    <row r="666" spans="7:42" ht="57.75" customHeight="1">
      <c r="G666" s="83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  <c r="AA666" s="84"/>
      <c r="AB666" s="84"/>
      <c r="AC666" s="84"/>
      <c r="AD666" s="84"/>
      <c r="AE666" s="84"/>
      <c r="AF666" s="84"/>
      <c r="AG666" s="84"/>
      <c r="AH666" s="84"/>
      <c r="AI666" s="84"/>
      <c r="AJ666" s="84"/>
      <c r="AK666" s="84"/>
      <c r="AL666" s="84"/>
      <c r="AM666" s="84"/>
      <c r="AN666" s="84"/>
      <c r="AO666" s="84"/>
      <c r="AP666" s="84"/>
    </row>
    <row r="667" spans="7:42" ht="57.75" customHeight="1">
      <c r="G667" s="83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  <c r="AA667" s="84"/>
      <c r="AB667" s="84"/>
      <c r="AC667" s="84"/>
      <c r="AD667" s="84"/>
      <c r="AE667" s="84"/>
      <c r="AF667" s="84"/>
      <c r="AG667" s="84"/>
      <c r="AH667" s="84"/>
      <c r="AI667" s="84"/>
      <c r="AJ667" s="84"/>
      <c r="AK667" s="84"/>
      <c r="AL667" s="84"/>
      <c r="AM667" s="84"/>
      <c r="AN667" s="84"/>
      <c r="AO667" s="84"/>
      <c r="AP667" s="84"/>
    </row>
    <row r="668" spans="7:42" ht="57.75" customHeight="1">
      <c r="G668" s="83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  <c r="AN668" s="84"/>
      <c r="AO668" s="84"/>
      <c r="AP668" s="84"/>
    </row>
    <row r="669" spans="7:42" ht="57.75" customHeight="1">
      <c r="G669" s="83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  <c r="AN669" s="84"/>
      <c r="AO669" s="84"/>
      <c r="AP669" s="84"/>
    </row>
    <row r="670" spans="7:42" ht="57.75" customHeight="1">
      <c r="G670" s="83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  <c r="AA670" s="84"/>
      <c r="AB670" s="84"/>
      <c r="AC670" s="84"/>
      <c r="AD670" s="84"/>
      <c r="AE670" s="84"/>
      <c r="AF670" s="84"/>
      <c r="AG670" s="84"/>
      <c r="AH670" s="84"/>
      <c r="AI670" s="84"/>
      <c r="AJ670" s="84"/>
      <c r="AK670" s="84"/>
      <c r="AL670" s="84"/>
      <c r="AM670" s="84"/>
      <c r="AN670" s="84"/>
      <c r="AO670" s="84"/>
      <c r="AP670" s="84"/>
    </row>
    <row r="671" spans="7:42" ht="57.75" customHeight="1">
      <c r="G671" s="83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  <c r="AA671" s="84"/>
      <c r="AB671" s="84"/>
      <c r="AC671" s="84"/>
      <c r="AD671" s="84"/>
      <c r="AE671" s="84"/>
      <c r="AF671" s="84"/>
      <c r="AG671" s="84"/>
      <c r="AH671" s="84"/>
      <c r="AI671" s="84"/>
      <c r="AJ671" s="84"/>
      <c r="AK671" s="84"/>
      <c r="AL671" s="84"/>
      <c r="AM671" s="84"/>
      <c r="AN671" s="84"/>
      <c r="AO671" s="84"/>
      <c r="AP671" s="84"/>
    </row>
    <row r="672" spans="7:42" ht="57.75" customHeight="1">
      <c r="G672" s="83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  <c r="AA672" s="84"/>
      <c r="AB672" s="84"/>
      <c r="AC672" s="84"/>
      <c r="AD672" s="84"/>
      <c r="AE672" s="84"/>
      <c r="AF672" s="84"/>
      <c r="AG672" s="84"/>
      <c r="AH672" s="84"/>
      <c r="AI672" s="84"/>
      <c r="AJ672" s="84"/>
      <c r="AK672" s="84"/>
      <c r="AL672" s="84"/>
      <c r="AM672" s="84"/>
      <c r="AN672" s="84"/>
      <c r="AO672" s="84"/>
      <c r="AP672" s="84"/>
    </row>
    <row r="673" spans="7:42" ht="57.75" customHeight="1">
      <c r="G673" s="83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  <c r="AN673" s="84"/>
      <c r="AO673" s="84"/>
      <c r="AP673" s="84"/>
    </row>
    <row r="674" spans="7:42" ht="57.75" customHeight="1">
      <c r="G674" s="83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  <c r="AA674" s="84"/>
      <c r="AB674" s="84"/>
      <c r="AC674" s="84"/>
      <c r="AD674" s="84"/>
      <c r="AE674" s="84"/>
      <c r="AF674" s="84"/>
      <c r="AG674" s="84"/>
      <c r="AH674" s="84"/>
      <c r="AI674" s="84"/>
      <c r="AJ674" s="84"/>
      <c r="AK674" s="84"/>
      <c r="AL674" s="84"/>
      <c r="AM674" s="84"/>
      <c r="AN674" s="84"/>
      <c r="AO674" s="84"/>
      <c r="AP674" s="84"/>
    </row>
    <row r="675" spans="7:42" ht="57.75" customHeight="1">
      <c r="G675" s="83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  <c r="AA675" s="84"/>
      <c r="AB675" s="84"/>
      <c r="AC675" s="84"/>
      <c r="AD675" s="84"/>
      <c r="AE675" s="84"/>
      <c r="AF675" s="84"/>
      <c r="AG675" s="84"/>
      <c r="AH675" s="84"/>
      <c r="AI675" s="84"/>
      <c r="AJ675" s="84"/>
      <c r="AK675" s="84"/>
      <c r="AL675" s="84"/>
      <c r="AM675" s="84"/>
      <c r="AN675" s="84"/>
      <c r="AO675" s="84"/>
      <c r="AP675" s="84"/>
    </row>
    <row r="676" spans="7:42" ht="57.75" customHeight="1">
      <c r="G676" s="83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  <c r="AN676" s="84"/>
      <c r="AO676" s="84"/>
      <c r="AP676" s="84"/>
    </row>
    <row r="677" spans="7:42" ht="57.75" customHeight="1">
      <c r="G677" s="83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  <c r="AN677" s="84"/>
      <c r="AO677" s="84"/>
      <c r="AP677" s="84"/>
    </row>
    <row r="678" spans="7:42" ht="57.75" customHeight="1">
      <c r="G678" s="83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  <c r="AA678" s="84"/>
      <c r="AB678" s="84"/>
      <c r="AC678" s="84"/>
      <c r="AD678" s="84"/>
      <c r="AE678" s="84"/>
      <c r="AF678" s="84"/>
      <c r="AG678" s="84"/>
      <c r="AH678" s="84"/>
      <c r="AI678" s="84"/>
      <c r="AJ678" s="84"/>
      <c r="AK678" s="84"/>
      <c r="AL678" s="84"/>
      <c r="AM678" s="84"/>
      <c r="AN678" s="84"/>
      <c r="AO678" s="84"/>
      <c r="AP678" s="84"/>
    </row>
    <row r="679" spans="7:42" ht="57.75" customHeight="1">
      <c r="G679" s="83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  <c r="AA679" s="84"/>
      <c r="AB679" s="84"/>
      <c r="AC679" s="84"/>
      <c r="AD679" s="84"/>
      <c r="AE679" s="84"/>
      <c r="AF679" s="84"/>
      <c r="AG679" s="84"/>
      <c r="AH679" s="84"/>
      <c r="AI679" s="84"/>
      <c r="AJ679" s="84"/>
      <c r="AK679" s="84"/>
      <c r="AL679" s="84"/>
      <c r="AM679" s="84"/>
      <c r="AN679" s="84"/>
      <c r="AO679" s="84"/>
      <c r="AP679" s="84"/>
    </row>
    <row r="680" spans="7:42" ht="57.75" customHeight="1">
      <c r="G680" s="83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  <c r="AN680" s="84"/>
      <c r="AO680" s="84"/>
      <c r="AP680" s="84"/>
    </row>
    <row r="681" spans="7:42" ht="57.75" customHeight="1">
      <c r="G681" s="83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  <c r="AA681" s="84"/>
      <c r="AB681" s="84"/>
      <c r="AC681" s="84"/>
      <c r="AD681" s="84"/>
      <c r="AE681" s="84"/>
      <c r="AF681" s="84"/>
      <c r="AG681" s="84"/>
      <c r="AH681" s="84"/>
      <c r="AI681" s="84"/>
      <c r="AJ681" s="84"/>
      <c r="AK681" s="84"/>
      <c r="AL681" s="84"/>
      <c r="AM681" s="84"/>
      <c r="AN681" s="84"/>
      <c r="AO681" s="84"/>
      <c r="AP681" s="84"/>
    </row>
    <row r="682" spans="7:42" ht="57.75" customHeight="1">
      <c r="G682" s="83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  <c r="AA682" s="84"/>
      <c r="AB682" s="84"/>
      <c r="AC682" s="84"/>
      <c r="AD682" s="84"/>
      <c r="AE682" s="84"/>
      <c r="AF682" s="84"/>
      <c r="AG682" s="84"/>
      <c r="AH682" s="84"/>
      <c r="AI682" s="84"/>
      <c r="AJ682" s="84"/>
      <c r="AK682" s="84"/>
      <c r="AL682" s="84"/>
      <c r="AM682" s="84"/>
      <c r="AN682" s="84"/>
      <c r="AO682" s="84"/>
      <c r="AP682" s="84"/>
    </row>
    <row r="683" spans="7:42" ht="57.75" customHeight="1">
      <c r="G683" s="83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  <c r="AN683" s="84"/>
      <c r="AO683" s="84"/>
      <c r="AP683" s="84"/>
    </row>
    <row r="684" spans="7:42" ht="57.75" customHeight="1">
      <c r="G684" s="83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  <c r="AN684" s="84"/>
      <c r="AO684" s="84"/>
      <c r="AP684" s="84"/>
    </row>
    <row r="685" spans="7:42" ht="57.75" customHeight="1">
      <c r="G685" s="83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  <c r="AN685" s="84"/>
      <c r="AO685" s="84"/>
      <c r="AP685" s="84"/>
    </row>
    <row r="686" spans="7:42" ht="57.75" customHeight="1">
      <c r="G686" s="83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  <c r="AN686" s="84"/>
      <c r="AO686" s="84"/>
      <c r="AP686" s="84"/>
    </row>
    <row r="687" spans="7:42" ht="57.75" customHeight="1">
      <c r="G687" s="83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  <c r="AN687" s="84"/>
      <c r="AO687" s="84"/>
      <c r="AP687" s="84"/>
    </row>
    <row r="688" spans="7:42" ht="57.75" customHeight="1">
      <c r="G688" s="83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  <c r="AA688" s="84"/>
      <c r="AB688" s="84"/>
      <c r="AC688" s="84"/>
      <c r="AD688" s="84"/>
      <c r="AE688" s="84"/>
      <c r="AF688" s="84"/>
      <c r="AG688" s="84"/>
      <c r="AH688" s="84"/>
      <c r="AI688" s="84"/>
      <c r="AJ688" s="84"/>
      <c r="AK688" s="84"/>
      <c r="AL688" s="84"/>
      <c r="AM688" s="84"/>
      <c r="AN688" s="84"/>
      <c r="AO688" s="84"/>
      <c r="AP688" s="84"/>
    </row>
    <row r="689" spans="7:42" ht="57.75" customHeight="1">
      <c r="G689" s="83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  <c r="AA689" s="84"/>
      <c r="AB689" s="84"/>
      <c r="AC689" s="84"/>
      <c r="AD689" s="84"/>
      <c r="AE689" s="84"/>
      <c r="AF689" s="84"/>
      <c r="AG689" s="84"/>
      <c r="AH689" s="84"/>
      <c r="AI689" s="84"/>
      <c r="AJ689" s="84"/>
      <c r="AK689" s="84"/>
      <c r="AL689" s="84"/>
      <c r="AM689" s="84"/>
      <c r="AN689" s="84"/>
      <c r="AO689" s="84"/>
      <c r="AP689" s="84"/>
    </row>
    <row r="690" spans="7:42" ht="57.75" customHeight="1">
      <c r="G690" s="83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  <c r="AA690" s="84"/>
      <c r="AB690" s="84"/>
      <c r="AC690" s="84"/>
      <c r="AD690" s="84"/>
      <c r="AE690" s="84"/>
      <c r="AF690" s="84"/>
      <c r="AG690" s="84"/>
      <c r="AH690" s="84"/>
      <c r="AI690" s="84"/>
      <c r="AJ690" s="84"/>
      <c r="AK690" s="84"/>
      <c r="AL690" s="84"/>
      <c r="AM690" s="84"/>
      <c r="AN690" s="84"/>
      <c r="AO690" s="84"/>
      <c r="AP690" s="84"/>
    </row>
    <row r="691" spans="7:42" ht="57.75" customHeight="1">
      <c r="G691" s="83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  <c r="AA691" s="84"/>
      <c r="AB691" s="84"/>
      <c r="AC691" s="84"/>
      <c r="AD691" s="84"/>
      <c r="AE691" s="84"/>
      <c r="AF691" s="84"/>
      <c r="AG691" s="84"/>
      <c r="AH691" s="84"/>
      <c r="AI691" s="84"/>
      <c r="AJ691" s="84"/>
      <c r="AK691" s="84"/>
      <c r="AL691" s="84"/>
      <c r="AM691" s="84"/>
      <c r="AN691" s="84"/>
      <c r="AO691" s="84"/>
      <c r="AP691" s="84"/>
    </row>
    <row r="692" spans="7:42" ht="57.75" customHeight="1">
      <c r="G692" s="83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  <c r="AA692" s="84"/>
      <c r="AB692" s="84"/>
      <c r="AC692" s="84"/>
      <c r="AD692" s="84"/>
      <c r="AE692" s="84"/>
      <c r="AF692" s="84"/>
      <c r="AG692" s="84"/>
      <c r="AH692" s="84"/>
      <c r="AI692" s="84"/>
      <c r="AJ692" s="84"/>
      <c r="AK692" s="84"/>
      <c r="AL692" s="84"/>
      <c r="AM692" s="84"/>
      <c r="AN692" s="84"/>
      <c r="AO692" s="84"/>
      <c r="AP692" s="84"/>
    </row>
    <row r="693" spans="7:42" ht="57.75" customHeight="1">
      <c r="G693" s="83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  <c r="AA693" s="84"/>
      <c r="AB693" s="84"/>
      <c r="AC693" s="84"/>
      <c r="AD693" s="84"/>
      <c r="AE693" s="84"/>
      <c r="AF693" s="84"/>
      <c r="AG693" s="84"/>
      <c r="AH693" s="84"/>
      <c r="AI693" s="84"/>
      <c r="AJ693" s="84"/>
      <c r="AK693" s="84"/>
      <c r="AL693" s="84"/>
      <c r="AM693" s="84"/>
      <c r="AN693" s="84"/>
      <c r="AO693" s="84"/>
      <c r="AP693" s="84"/>
    </row>
    <row r="694" spans="7:42" ht="57.75" customHeight="1">
      <c r="G694" s="83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  <c r="AA694" s="84"/>
      <c r="AB694" s="84"/>
      <c r="AC694" s="84"/>
      <c r="AD694" s="84"/>
      <c r="AE694" s="84"/>
      <c r="AF694" s="84"/>
      <c r="AG694" s="84"/>
      <c r="AH694" s="84"/>
      <c r="AI694" s="84"/>
      <c r="AJ694" s="84"/>
      <c r="AK694" s="84"/>
      <c r="AL694" s="84"/>
      <c r="AM694" s="84"/>
      <c r="AN694" s="84"/>
      <c r="AO694" s="84"/>
      <c r="AP694" s="84"/>
    </row>
    <row r="695" spans="7:42" ht="57.75" customHeight="1">
      <c r="G695" s="83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  <c r="AA695" s="84"/>
      <c r="AB695" s="84"/>
      <c r="AC695" s="84"/>
      <c r="AD695" s="84"/>
      <c r="AE695" s="84"/>
      <c r="AF695" s="84"/>
      <c r="AG695" s="84"/>
      <c r="AH695" s="84"/>
      <c r="AI695" s="84"/>
      <c r="AJ695" s="84"/>
      <c r="AK695" s="84"/>
      <c r="AL695" s="84"/>
      <c r="AM695" s="84"/>
      <c r="AN695" s="84"/>
      <c r="AO695" s="84"/>
      <c r="AP695" s="84"/>
    </row>
    <row r="696" spans="7:42" ht="57.75" customHeight="1">
      <c r="G696" s="83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  <c r="AA696" s="84"/>
      <c r="AB696" s="84"/>
      <c r="AC696" s="84"/>
      <c r="AD696" s="84"/>
      <c r="AE696" s="84"/>
      <c r="AF696" s="84"/>
      <c r="AG696" s="84"/>
      <c r="AH696" s="84"/>
      <c r="AI696" s="84"/>
      <c r="AJ696" s="84"/>
      <c r="AK696" s="84"/>
      <c r="AL696" s="84"/>
      <c r="AM696" s="84"/>
      <c r="AN696" s="84"/>
      <c r="AO696" s="84"/>
      <c r="AP696" s="84"/>
    </row>
    <row r="697" spans="7:42" ht="57.75" customHeight="1">
      <c r="G697" s="83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  <c r="AA697" s="84"/>
      <c r="AB697" s="84"/>
      <c r="AC697" s="84"/>
      <c r="AD697" s="84"/>
      <c r="AE697" s="84"/>
      <c r="AF697" s="84"/>
      <c r="AG697" s="84"/>
      <c r="AH697" s="84"/>
      <c r="AI697" s="84"/>
      <c r="AJ697" s="84"/>
      <c r="AK697" s="84"/>
      <c r="AL697" s="84"/>
      <c r="AM697" s="84"/>
      <c r="AN697" s="84"/>
      <c r="AO697" s="84"/>
      <c r="AP697" s="84"/>
    </row>
    <row r="698" spans="7:42" ht="57.75" customHeight="1">
      <c r="G698" s="83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  <c r="AA698" s="84"/>
      <c r="AB698" s="84"/>
      <c r="AC698" s="84"/>
      <c r="AD698" s="84"/>
      <c r="AE698" s="84"/>
      <c r="AF698" s="84"/>
      <c r="AG698" s="84"/>
      <c r="AH698" s="84"/>
      <c r="AI698" s="84"/>
      <c r="AJ698" s="84"/>
      <c r="AK698" s="84"/>
      <c r="AL698" s="84"/>
      <c r="AM698" s="84"/>
      <c r="AN698" s="84"/>
      <c r="AO698" s="84"/>
      <c r="AP698" s="84"/>
    </row>
    <row r="699" spans="7:42" ht="57.75" customHeight="1">
      <c r="G699" s="83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  <c r="AA699" s="84"/>
      <c r="AB699" s="84"/>
      <c r="AC699" s="84"/>
      <c r="AD699" s="84"/>
      <c r="AE699" s="84"/>
      <c r="AF699" s="84"/>
      <c r="AG699" s="84"/>
      <c r="AH699" s="84"/>
      <c r="AI699" s="84"/>
      <c r="AJ699" s="84"/>
      <c r="AK699" s="84"/>
      <c r="AL699" s="84"/>
      <c r="AM699" s="84"/>
      <c r="AN699" s="84"/>
      <c r="AO699" s="84"/>
      <c r="AP699" s="84"/>
    </row>
    <row r="700" spans="7:42" ht="57.75" customHeight="1">
      <c r="G700" s="83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  <c r="AA700" s="84"/>
      <c r="AB700" s="84"/>
      <c r="AC700" s="84"/>
      <c r="AD700" s="84"/>
      <c r="AE700" s="84"/>
      <c r="AF700" s="84"/>
      <c r="AG700" s="84"/>
      <c r="AH700" s="84"/>
      <c r="AI700" s="84"/>
      <c r="AJ700" s="84"/>
      <c r="AK700" s="84"/>
      <c r="AL700" s="84"/>
      <c r="AM700" s="84"/>
      <c r="AN700" s="84"/>
      <c r="AO700" s="84"/>
      <c r="AP700" s="84"/>
    </row>
    <row r="701" spans="7:42" ht="57.75" customHeight="1">
      <c r="G701" s="83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/>
      <c r="AC701" s="84"/>
      <c r="AD701" s="84"/>
      <c r="AE701" s="84"/>
      <c r="AF701" s="84"/>
      <c r="AG701" s="84"/>
      <c r="AH701" s="84"/>
      <c r="AI701" s="84"/>
      <c r="AJ701" s="84"/>
      <c r="AK701" s="84"/>
      <c r="AL701" s="84"/>
      <c r="AM701" s="84"/>
      <c r="AN701" s="84"/>
      <c r="AO701" s="84"/>
      <c r="AP701" s="84"/>
    </row>
    <row r="702" spans="7:42" ht="57.75" customHeight="1">
      <c r="G702" s="83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  <c r="AA702" s="84"/>
      <c r="AB702" s="84"/>
      <c r="AC702" s="84"/>
      <c r="AD702" s="84"/>
      <c r="AE702" s="84"/>
      <c r="AF702" s="84"/>
      <c r="AG702" s="84"/>
      <c r="AH702" s="84"/>
      <c r="AI702" s="84"/>
      <c r="AJ702" s="84"/>
      <c r="AK702" s="84"/>
      <c r="AL702" s="84"/>
      <c r="AM702" s="84"/>
      <c r="AN702" s="84"/>
      <c r="AO702" s="84"/>
      <c r="AP702" s="84"/>
    </row>
    <row r="703" spans="7:42" ht="57.75" customHeight="1">
      <c r="G703" s="83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  <c r="AA703" s="84"/>
      <c r="AB703" s="84"/>
      <c r="AC703" s="84"/>
      <c r="AD703" s="84"/>
      <c r="AE703" s="84"/>
      <c r="AF703" s="84"/>
      <c r="AG703" s="84"/>
      <c r="AH703" s="84"/>
      <c r="AI703" s="84"/>
      <c r="AJ703" s="84"/>
      <c r="AK703" s="84"/>
      <c r="AL703" s="84"/>
      <c r="AM703" s="84"/>
      <c r="AN703" s="84"/>
      <c r="AO703" s="84"/>
      <c r="AP703" s="84"/>
    </row>
    <row r="704" spans="7:42" ht="57.75" customHeight="1">
      <c r="G704" s="83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/>
      <c r="AC704" s="84"/>
      <c r="AD704" s="84"/>
      <c r="AE704" s="84"/>
      <c r="AF704" s="84"/>
      <c r="AG704" s="84"/>
      <c r="AH704" s="84"/>
      <c r="AI704" s="84"/>
      <c r="AJ704" s="84"/>
      <c r="AK704" s="84"/>
      <c r="AL704" s="84"/>
      <c r="AM704" s="84"/>
      <c r="AN704" s="84"/>
      <c r="AO704" s="84"/>
      <c r="AP704" s="84"/>
    </row>
    <row r="705" spans="7:42" ht="57.75" customHeight="1">
      <c r="G705" s="83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  <c r="AA705" s="84"/>
      <c r="AB705" s="84"/>
      <c r="AC705" s="84"/>
      <c r="AD705" s="84"/>
      <c r="AE705" s="84"/>
      <c r="AF705" s="84"/>
      <c r="AG705" s="84"/>
      <c r="AH705" s="84"/>
      <c r="AI705" s="84"/>
      <c r="AJ705" s="84"/>
      <c r="AK705" s="84"/>
      <c r="AL705" s="84"/>
      <c r="AM705" s="84"/>
      <c r="AN705" s="84"/>
      <c r="AO705" s="84"/>
      <c r="AP705" s="84"/>
    </row>
    <row r="706" spans="7:42" ht="57.75" customHeight="1">
      <c r="G706" s="83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  <c r="AA706" s="84"/>
      <c r="AB706" s="84"/>
      <c r="AC706" s="84"/>
      <c r="AD706" s="84"/>
      <c r="AE706" s="84"/>
      <c r="AF706" s="84"/>
      <c r="AG706" s="84"/>
      <c r="AH706" s="84"/>
      <c r="AI706" s="84"/>
      <c r="AJ706" s="84"/>
      <c r="AK706" s="84"/>
      <c r="AL706" s="84"/>
      <c r="AM706" s="84"/>
      <c r="AN706" s="84"/>
      <c r="AO706" s="84"/>
      <c r="AP706" s="84"/>
    </row>
    <row r="707" spans="7:42" ht="57.75" customHeight="1">
      <c r="G707" s="83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  <c r="AA707" s="84"/>
      <c r="AB707" s="84"/>
      <c r="AC707" s="84"/>
      <c r="AD707" s="84"/>
      <c r="AE707" s="84"/>
      <c r="AF707" s="84"/>
      <c r="AG707" s="84"/>
      <c r="AH707" s="84"/>
      <c r="AI707" s="84"/>
      <c r="AJ707" s="84"/>
      <c r="AK707" s="84"/>
      <c r="AL707" s="84"/>
      <c r="AM707" s="84"/>
      <c r="AN707" s="84"/>
      <c r="AO707" s="84"/>
      <c r="AP707" s="84"/>
    </row>
    <row r="708" spans="7:42" ht="57.75" customHeight="1">
      <c r="G708" s="83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  <c r="AA708" s="84"/>
      <c r="AB708" s="84"/>
      <c r="AC708" s="84"/>
      <c r="AD708" s="84"/>
      <c r="AE708" s="84"/>
      <c r="AF708" s="84"/>
      <c r="AG708" s="84"/>
      <c r="AH708" s="84"/>
      <c r="AI708" s="84"/>
      <c r="AJ708" s="84"/>
      <c r="AK708" s="84"/>
      <c r="AL708" s="84"/>
      <c r="AM708" s="84"/>
      <c r="AN708" s="84"/>
      <c r="AO708" s="84"/>
      <c r="AP708" s="84"/>
    </row>
    <row r="709" spans="7:42" ht="57.75" customHeight="1">
      <c r="G709" s="83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  <c r="AA709" s="84"/>
      <c r="AB709" s="84"/>
      <c r="AC709" s="84"/>
      <c r="AD709" s="84"/>
      <c r="AE709" s="84"/>
      <c r="AF709" s="84"/>
      <c r="AG709" s="84"/>
      <c r="AH709" s="84"/>
      <c r="AI709" s="84"/>
      <c r="AJ709" s="84"/>
      <c r="AK709" s="84"/>
      <c r="AL709" s="84"/>
      <c r="AM709" s="84"/>
      <c r="AN709" s="84"/>
      <c r="AO709" s="84"/>
      <c r="AP709" s="84"/>
    </row>
    <row r="710" spans="7:42" ht="57.75" customHeight="1">
      <c r="G710" s="83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  <c r="AA710" s="84"/>
      <c r="AB710" s="84"/>
      <c r="AC710" s="84"/>
      <c r="AD710" s="84"/>
      <c r="AE710" s="84"/>
      <c r="AF710" s="84"/>
      <c r="AG710" s="84"/>
      <c r="AH710" s="84"/>
      <c r="AI710" s="84"/>
      <c r="AJ710" s="84"/>
      <c r="AK710" s="84"/>
      <c r="AL710" s="84"/>
      <c r="AM710" s="84"/>
      <c r="AN710" s="84"/>
      <c r="AO710" s="84"/>
      <c r="AP710" s="84"/>
    </row>
    <row r="711" spans="7:42" ht="57.75" customHeight="1">
      <c r="G711" s="83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  <c r="AN711" s="84"/>
      <c r="AO711" s="84"/>
      <c r="AP711" s="84"/>
    </row>
    <row r="712" spans="7:42" ht="57.75" customHeight="1">
      <c r="G712" s="83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  <c r="AA712" s="84"/>
      <c r="AB712" s="84"/>
      <c r="AC712" s="84"/>
      <c r="AD712" s="84"/>
      <c r="AE712" s="84"/>
      <c r="AF712" s="84"/>
      <c r="AG712" s="84"/>
      <c r="AH712" s="84"/>
      <c r="AI712" s="84"/>
      <c r="AJ712" s="84"/>
      <c r="AK712" s="84"/>
      <c r="AL712" s="84"/>
      <c r="AM712" s="84"/>
      <c r="AN712" s="84"/>
      <c r="AO712" s="84"/>
      <c r="AP712" s="84"/>
    </row>
    <row r="713" spans="7:42" ht="57.75" customHeight="1">
      <c r="G713" s="83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  <c r="AA713" s="84"/>
      <c r="AB713" s="84"/>
      <c r="AC713" s="84"/>
      <c r="AD713" s="84"/>
      <c r="AE713" s="84"/>
      <c r="AF713" s="84"/>
      <c r="AG713" s="84"/>
      <c r="AH713" s="84"/>
      <c r="AI713" s="84"/>
      <c r="AJ713" s="84"/>
      <c r="AK713" s="84"/>
      <c r="AL713" s="84"/>
      <c r="AM713" s="84"/>
      <c r="AN713" s="84"/>
      <c r="AO713" s="84"/>
      <c r="AP713" s="84"/>
    </row>
    <row r="714" spans="7:42" ht="57.75" customHeight="1">
      <c r="G714" s="83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  <c r="AN714" s="84"/>
      <c r="AO714" s="84"/>
      <c r="AP714" s="84"/>
    </row>
    <row r="715" spans="7:42" ht="57.75" customHeight="1">
      <c r="G715" s="83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  <c r="AA715" s="84"/>
      <c r="AB715" s="84"/>
      <c r="AC715" s="84"/>
      <c r="AD715" s="84"/>
      <c r="AE715" s="84"/>
      <c r="AF715" s="84"/>
      <c r="AG715" s="84"/>
      <c r="AH715" s="84"/>
      <c r="AI715" s="84"/>
      <c r="AJ715" s="84"/>
      <c r="AK715" s="84"/>
      <c r="AL715" s="84"/>
      <c r="AM715" s="84"/>
      <c r="AN715" s="84"/>
      <c r="AO715" s="84"/>
      <c r="AP715" s="84"/>
    </row>
    <row r="716" spans="7:42" ht="57.75" customHeight="1">
      <c r="G716" s="83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  <c r="AA716" s="84"/>
      <c r="AB716" s="84"/>
      <c r="AC716" s="84"/>
      <c r="AD716" s="84"/>
      <c r="AE716" s="84"/>
      <c r="AF716" s="84"/>
      <c r="AG716" s="84"/>
      <c r="AH716" s="84"/>
      <c r="AI716" s="84"/>
      <c r="AJ716" s="84"/>
      <c r="AK716" s="84"/>
      <c r="AL716" s="84"/>
      <c r="AM716" s="84"/>
      <c r="AN716" s="84"/>
      <c r="AO716" s="84"/>
      <c r="AP716" s="84"/>
    </row>
    <row r="717" spans="7:42" ht="57.75" customHeight="1">
      <c r="G717" s="83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  <c r="AA717" s="84"/>
      <c r="AB717" s="84"/>
      <c r="AC717" s="84"/>
      <c r="AD717" s="84"/>
      <c r="AE717" s="84"/>
      <c r="AF717" s="84"/>
      <c r="AG717" s="84"/>
      <c r="AH717" s="84"/>
      <c r="AI717" s="84"/>
      <c r="AJ717" s="84"/>
      <c r="AK717" s="84"/>
      <c r="AL717" s="84"/>
      <c r="AM717" s="84"/>
      <c r="AN717" s="84"/>
      <c r="AO717" s="84"/>
      <c r="AP717" s="84"/>
    </row>
    <row r="718" spans="7:42" ht="57.75" customHeight="1">
      <c r="G718" s="83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  <c r="AA718" s="84"/>
      <c r="AB718" s="84"/>
      <c r="AC718" s="84"/>
      <c r="AD718" s="84"/>
      <c r="AE718" s="84"/>
      <c r="AF718" s="84"/>
      <c r="AG718" s="84"/>
      <c r="AH718" s="84"/>
      <c r="AI718" s="84"/>
      <c r="AJ718" s="84"/>
      <c r="AK718" s="84"/>
      <c r="AL718" s="84"/>
      <c r="AM718" s="84"/>
      <c r="AN718" s="84"/>
      <c r="AO718" s="84"/>
      <c r="AP718" s="84"/>
    </row>
    <row r="719" spans="7:42" ht="57.75" customHeight="1">
      <c r="G719" s="83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  <c r="AA719" s="84"/>
      <c r="AB719" s="84"/>
      <c r="AC719" s="84"/>
      <c r="AD719" s="84"/>
      <c r="AE719" s="84"/>
      <c r="AF719" s="84"/>
      <c r="AG719" s="84"/>
      <c r="AH719" s="84"/>
      <c r="AI719" s="84"/>
      <c r="AJ719" s="84"/>
      <c r="AK719" s="84"/>
      <c r="AL719" s="84"/>
      <c r="AM719" s="84"/>
      <c r="AN719" s="84"/>
      <c r="AO719" s="84"/>
      <c r="AP719" s="84"/>
    </row>
    <row r="720" spans="7:42" ht="57.75" customHeight="1">
      <c r="G720" s="83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  <c r="AA720" s="84"/>
      <c r="AB720" s="84"/>
      <c r="AC720" s="84"/>
      <c r="AD720" s="84"/>
      <c r="AE720" s="84"/>
      <c r="AF720" s="84"/>
      <c r="AG720" s="84"/>
      <c r="AH720" s="84"/>
      <c r="AI720" s="84"/>
      <c r="AJ720" s="84"/>
      <c r="AK720" s="84"/>
      <c r="AL720" s="84"/>
      <c r="AM720" s="84"/>
      <c r="AN720" s="84"/>
      <c r="AO720" s="84"/>
      <c r="AP720" s="84"/>
    </row>
    <row r="721" spans="7:42" ht="57.75" customHeight="1">
      <c r="G721" s="83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  <c r="AA721" s="84"/>
      <c r="AB721" s="84"/>
      <c r="AC721" s="84"/>
      <c r="AD721" s="84"/>
      <c r="AE721" s="84"/>
      <c r="AF721" s="84"/>
      <c r="AG721" s="84"/>
      <c r="AH721" s="84"/>
      <c r="AI721" s="84"/>
      <c r="AJ721" s="84"/>
      <c r="AK721" s="84"/>
      <c r="AL721" s="84"/>
      <c r="AM721" s="84"/>
      <c r="AN721" s="84"/>
      <c r="AO721" s="84"/>
      <c r="AP721" s="84"/>
    </row>
    <row r="722" spans="7:42" ht="57.75" customHeight="1">
      <c r="G722" s="83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  <c r="AA722" s="84"/>
      <c r="AB722" s="84"/>
      <c r="AC722" s="84"/>
      <c r="AD722" s="84"/>
      <c r="AE722" s="84"/>
      <c r="AF722" s="84"/>
      <c r="AG722" s="84"/>
      <c r="AH722" s="84"/>
      <c r="AI722" s="84"/>
      <c r="AJ722" s="84"/>
      <c r="AK722" s="84"/>
      <c r="AL722" s="84"/>
      <c r="AM722" s="84"/>
      <c r="AN722" s="84"/>
      <c r="AO722" s="84"/>
      <c r="AP722" s="84"/>
    </row>
    <row r="723" spans="7:42" ht="57.75" customHeight="1">
      <c r="G723" s="83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  <c r="AA723" s="84"/>
      <c r="AB723" s="84"/>
      <c r="AC723" s="84"/>
      <c r="AD723" s="84"/>
      <c r="AE723" s="84"/>
      <c r="AF723" s="84"/>
      <c r="AG723" s="84"/>
      <c r="AH723" s="84"/>
      <c r="AI723" s="84"/>
      <c r="AJ723" s="84"/>
      <c r="AK723" s="84"/>
      <c r="AL723" s="84"/>
      <c r="AM723" s="84"/>
      <c r="AN723" s="84"/>
      <c r="AO723" s="84"/>
      <c r="AP723" s="84"/>
    </row>
    <row r="724" spans="7:42" ht="57.75" customHeight="1">
      <c r="G724" s="83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  <c r="AA724" s="84"/>
      <c r="AB724" s="84"/>
      <c r="AC724" s="84"/>
      <c r="AD724" s="84"/>
      <c r="AE724" s="84"/>
      <c r="AF724" s="84"/>
      <c r="AG724" s="84"/>
      <c r="AH724" s="84"/>
      <c r="AI724" s="84"/>
      <c r="AJ724" s="84"/>
      <c r="AK724" s="84"/>
      <c r="AL724" s="84"/>
      <c r="AM724" s="84"/>
      <c r="AN724" s="84"/>
      <c r="AO724" s="84"/>
      <c r="AP724" s="84"/>
    </row>
    <row r="725" spans="7:42" ht="57.75" customHeight="1">
      <c r="G725" s="83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  <c r="AA725" s="84"/>
      <c r="AB725" s="84"/>
      <c r="AC725" s="84"/>
      <c r="AD725" s="84"/>
      <c r="AE725" s="84"/>
      <c r="AF725" s="84"/>
      <c r="AG725" s="84"/>
      <c r="AH725" s="84"/>
      <c r="AI725" s="84"/>
      <c r="AJ725" s="84"/>
      <c r="AK725" s="84"/>
      <c r="AL725" s="84"/>
      <c r="AM725" s="84"/>
      <c r="AN725" s="84"/>
      <c r="AO725" s="84"/>
      <c r="AP725" s="84"/>
    </row>
    <row r="726" spans="7:42" ht="57.75" customHeight="1">
      <c r="G726" s="83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  <c r="AN726" s="84"/>
      <c r="AO726" s="84"/>
      <c r="AP726" s="84"/>
    </row>
    <row r="727" spans="7:42" ht="57.75" customHeight="1">
      <c r="G727" s="83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  <c r="AA727" s="84"/>
      <c r="AB727" s="84"/>
      <c r="AC727" s="84"/>
      <c r="AD727" s="84"/>
      <c r="AE727" s="84"/>
      <c r="AF727" s="84"/>
      <c r="AG727" s="84"/>
      <c r="AH727" s="84"/>
      <c r="AI727" s="84"/>
      <c r="AJ727" s="84"/>
      <c r="AK727" s="84"/>
      <c r="AL727" s="84"/>
      <c r="AM727" s="84"/>
      <c r="AN727" s="84"/>
      <c r="AO727" s="84"/>
      <c r="AP727" s="84"/>
    </row>
    <row r="728" spans="7:42" ht="57.75" customHeight="1">
      <c r="G728" s="83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  <c r="AA728" s="84"/>
      <c r="AB728" s="84"/>
      <c r="AC728" s="84"/>
      <c r="AD728" s="84"/>
      <c r="AE728" s="84"/>
      <c r="AF728" s="84"/>
      <c r="AG728" s="84"/>
      <c r="AH728" s="84"/>
      <c r="AI728" s="84"/>
      <c r="AJ728" s="84"/>
      <c r="AK728" s="84"/>
      <c r="AL728" s="84"/>
      <c r="AM728" s="84"/>
      <c r="AN728" s="84"/>
      <c r="AO728" s="84"/>
      <c r="AP728" s="84"/>
    </row>
    <row r="729" spans="7:42" ht="57.75" customHeight="1">
      <c r="G729" s="83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  <c r="AN729" s="84"/>
      <c r="AO729" s="84"/>
      <c r="AP729" s="84"/>
    </row>
    <row r="730" spans="7:42" ht="57.75" customHeight="1">
      <c r="G730" s="83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  <c r="AN730" s="84"/>
      <c r="AO730" s="84"/>
      <c r="AP730" s="84"/>
    </row>
    <row r="731" spans="7:42" ht="57.75" customHeight="1">
      <c r="G731" s="83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  <c r="AN731" s="84"/>
      <c r="AO731" s="84"/>
      <c r="AP731" s="84"/>
    </row>
    <row r="732" spans="7:42" ht="57.75" customHeight="1">
      <c r="G732" s="83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  <c r="AN732" s="84"/>
      <c r="AO732" s="84"/>
      <c r="AP732" s="84"/>
    </row>
    <row r="733" spans="7:42" ht="57.75" customHeight="1">
      <c r="G733" s="83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I733" s="84"/>
      <c r="AJ733" s="84"/>
      <c r="AK733" s="84"/>
      <c r="AL733" s="84"/>
      <c r="AM733" s="84"/>
      <c r="AN733" s="84"/>
      <c r="AO733" s="84"/>
      <c r="AP733" s="84"/>
    </row>
    <row r="734" spans="7:42" ht="57.75" customHeight="1">
      <c r="G734" s="83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  <c r="AA734" s="84"/>
      <c r="AB734" s="84"/>
      <c r="AC734" s="84"/>
      <c r="AD734" s="84"/>
      <c r="AE734" s="84"/>
      <c r="AF734" s="84"/>
      <c r="AG734" s="84"/>
      <c r="AH734" s="84"/>
      <c r="AI734" s="84"/>
      <c r="AJ734" s="84"/>
      <c r="AK734" s="84"/>
      <c r="AL734" s="84"/>
      <c r="AM734" s="84"/>
      <c r="AN734" s="84"/>
      <c r="AO734" s="84"/>
      <c r="AP734" s="84"/>
    </row>
    <row r="735" spans="7:42" ht="57.75" customHeight="1">
      <c r="G735" s="83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  <c r="AA735" s="84"/>
      <c r="AB735" s="84"/>
      <c r="AC735" s="84"/>
      <c r="AD735" s="84"/>
      <c r="AE735" s="84"/>
      <c r="AF735" s="84"/>
      <c r="AG735" s="84"/>
      <c r="AH735" s="84"/>
      <c r="AI735" s="84"/>
      <c r="AJ735" s="84"/>
      <c r="AK735" s="84"/>
      <c r="AL735" s="84"/>
      <c r="AM735" s="84"/>
      <c r="AN735" s="84"/>
      <c r="AO735" s="84"/>
      <c r="AP735" s="84"/>
    </row>
    <row r="736" spans="7:42" ht="57.75" customHeight="1">
      <c r="G736" s="83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  <c r="AA736" s="84"/>
      <c r="AB736" s="84"/>
      <c r="AC736" s="84"/>
      <c r="AD736" s="84"/>
      <c r="AE736" s="84"/>
      <c r="AF736" s="84"/>
      <c r="AG736" s="84"/>
      <c r="AH736" s="84"/>
      <c r="AI736" s="84"/>
      <c r="AJ736" s="84"/>
      <c r="AK736" s="84"/>
      <c r="AL736" s="84"/>
      <c r="AM736" s="84"/>
      <c r="AN736" s="84"/>
      <c r="AO736" s="84"/>
      <c r="AP736" s="84"/>
    </row>
    <row r="737" spans="7:42" ht="57.75" customHeight="1">
      <c r="G737" s="83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  <c r="AA737" s="84"/>
      <c r="AB737" s="84"/>
      <c r="AC737" s="84"/>
      <c r="AD737" s="84"/>
      <c r="AE737" s="84"/>
      <c r="AF737" s="84"/>
      <c r="AG737" s="84"/>
      <c r="AH737" s="84"/>
      <c r="AI737" s="84"/>
      <c r="AJ737" s="84"/>
      <c r="AK737" s="84"/>
      <c r="AL737" s="84"/>
      <c r="AM737" s="84"/>
      <c r="AN737" s="84"/>
      <c r="AO737" s="84"/>
      <c r="AP737" s="84"/>
    </row>
    <row r="738" spans="7:42" ht="57.75" customHeight="1">
      <c r="G738" s="83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  <c r="AA738" s="84"/>
      <c r="AB738" s="84"/>
      <c r="AC738" s="84"/>
      <c r="AD738" s="84"/>
      <c r="AE738" s="84"/>
      <c r="AF738" s="84"/>
      <c r="AG738" s="84"/>
      <c r="AH738" s="84"/>
      <c r="AI738" s="84"/>
      <c r="AJ738" s="84"/>
      <c r="AK738" s="84"/>
      <c r="AL738" s="84"/>
      <c r="AM738" s="84"/>
      <c r="AN738" s="84"/>
      <c r="AO738" s="84"/>
      <c r="AP738" s="84"/>
    </row>
    <row r="739" spans="7:42" ht="57.75" customHeight="1">
      <c r="G739" s="83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  <c r="AA739" s="84"/>
      <c r="AB739" s="84"/>
      <c r="AC739" s="84"/>
      <c r="AD739" s="84"/>
      <c r="AE739" s="84"/>
      <c r="AF739" s="84"/>
      <c r="AG739" s="84"/>
      <c r="AH739" s="84"/>
      <c r="AI739" s="84"/>
      <c r="AJ739" s="84"/>
      <c r="AK739" s="84"/>
      <c r="AL739" s="84"/>
      <c r="AM739" s="84"/>
      <c r="AN739" s="84"/>
      <c r="AO739" s="84"/>
      <c r="AP739" s="84"/>
    </row>
    <row r="740" spans="7:42" ht="57.75" customHeight="1">
      <c r="G740" s="83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  <c r="AA740" s="84"/>
      <c r="AB740" s="84"/>
      <c r="AC740" s="84"/>
      <c r="AD740" s="84"/>
      <c r="AE740" s="84"/>
      <c r="AF740" s="84"/>
      <c r="AG740" s="84"/>
      <c r="AH740" s="84"/>
      <c r="AI740" s="84"/>
      <c r="AJ740" s="84"/>
      <c r="AK740" s="84"/>
      <c r="AL740" s="84"/>
      <c r="AM740" s="84"/>
      <c r="AN740" s="84"/>
      <c r="AO740" s="84"/>
      <c r="AP740" s="84"/>
    </row>
    <row r="741" spans="7:42" ht="57.75" customHeight="1">
      <c r="G741" s="83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  <c r="AA741" s="84"/>
      <c r="AB741" s="84"/>
      <c r="AC741" s="84"/>
      <c r="AD741" s="84"/>
      <c r="AE741" s="84"/>
      <c r="AF741" s="84"/>
      <c r="AG741" s="84"/>
      <c r="AH741" s="84"/>
      <c r="AI741" s="84"/>
      <c r="AJ741" s="84"/>
      <c r="AK741" s="84"/>
      <c r="AL741" s="84"/>
      <c r="AM741" s="84"/>
      <c r="AN741" s="84"/>
      <c r="AO741" s="84"/>
      <c r="AP741" s="84"/>
    </row>
    <row r="742" spans="7:42" ht="57.75" customHeight="1">
      <c r="G742" s="83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  <c r="AA742" s="84"/>
      <c r="AB742" s="84"/>
      <c r="AC742" s="84"/>
      <c r="AD742" s="84"/>
      <c r="AE742" s="84"/>
      <c r="AF742" s="84"/>
      <c r="AG742" s="84"/>
      <c r="AH742" s="84"/>
      <c r="AI742" s="84"/>
      <c r="AJ742" s="84"/>
      <c r="AK742" s="84"/>
      <c r="AL742" s="84"/>
      <c r="AM742" s="84"/>
      <c r="AN742" s="84"/>
      <c r="AO742" s="84"/>
      <c r="AP742" s="84"/>
    </row>
    <row r="743" spans="7:42" ht="57.75" customHeight="1">
      <c r="G743" s="83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  <c r="AA743" s="84"/>
      <c r="AB743" s="84"/>
      <c r="AC743" s="84"/>
      <c r="AD743" s="84"/>
      <c r="AE743" s="84"/>
      <c r="AF743" s="84"/>
      <c r="AG743" s="84"/>
      <c r="AH743" s="84"/>
      <c r="AI743" s="84"/>
      <c r="AJ743" s="84"/>
      <c r="AK743" s="84"/>
      <c r="AL743" s="84"/>
      <c r="AM743" s="84"/>
      <c r="AN743" s="84"/>
      <c r="AO743" s="84"/>
      <c r="AP743" s="84"/>
    </row>
    <row r="744" spans="7:42" ht="57.75" customHeight="1">
      <c r="G744" s="83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  <c r="AA744" s="84"/>
      <c r="AB744" s="84"/>
      <c r="AC744" s="84"/>
      <c r="AD744" s="84"/>
      <c r="AE744" s="84"/>
      <c r="AF744" s="84"/>
      <c r="AG744" s="84"/>
      <c r="AH744" s="84"/>
      <c r="AI744" s="84"/>
      <c r="AJ744" s="84"/>
      <c r="AK744" s="84"/>
      <c r="AL744" s="84"/>
      <c r="AM744" s="84"/>
      <c r="AN744" s="84"/>
      <c r="AO744" s="84"/>
      <c r="AP744" s="84"/>
    </row>
    <row r="745" spans="7:42" ht="57.75" customHeight="1">
      <c r="G745" s="83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  <c r="AA745" s="84"/>
      <c r="AB745" s="84"/>
      <c r="AC745" s="84"/>
      <c r="AD745" s="84"/>
      <c r="AE745" s="84"/>
      <c r="AF745" s="84"/>
      <c r="AG745" s="84"/>
      <c r="AH745" s="84"/>
      <c r="AI745" s="84"/>
      <c r="AJ745" s="84"/>
      <c r="AK745" s="84"/>
      <c r="AL745" s="84"/>
      <c r="AM745" s="84"/>
      <c r="AN745" s="84"/>
      <c r="AO745" s="84"/>
      <c r="AP745" s="84"/>
    </row>
    <row r="746" spans="7:42" ht="57.75" customHeight="1">
      <c r="G746" s="83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  <c r="AA746" s="84"/>
      <c r="AB746" s="84"/>
      <c r="AC746" s="84"/>
      <c r="AD746" s="84"/>
      <c r="AE746" s="84"/>
      <c r="AF746" s="84"/>
      <c r="AG746" s="84"/>
      <c r="AH746" s="84"/>
      <c r="AI746" s="84"/>
      <c r="AJ746" s="84"/>
      <c r="AK746" s="84"/>
      <c r="AL746" s="84"/>
      <c r="AM746" s="84"/>
      <c r="AN746" s="84"/>
      <c r="AO746" s="84"/>
      <c r="AP746" s="84"/>
    </row>
    <row r="747" spans="7:42" ht="57.75" customHeight="1">
      <c r="G747" s="83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  <c r="AA747" s="84"/>
      <c r="AB747" s="84"/>
      <c r="AC747" s="84"/>
      <c r="AD747" s="84"/>
      <c r="AE747" s="84"/>
      <c r="AF747" s="84"/>
      <c r="AG747" s="84"/>
      <c r="AH747" s="84"/>
      <c r="AI747" s="84"/>
      <c r="AJ747" s="84"/>
      <c r="AK747" s="84"/>
      <c r="AL747" s="84"/>
      <c r="AM747" s="84"/>
      <c r="AN747" s="84"/>
      <c r="AO747" s="84"/>
      <c r="AP747" s="84"/>
    </row>
    <row r="748" spans="7:42" ht="57.75" customHeight="1">
      <c r="G748" s="83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  <c r="AA748" s="84"/>
      <c r="AB748" s="84"/>
      <c r="AC748" s="84"/>
      <c r="AD748" s="84"/>
      <c r="AE748" s="84"/>
      <c r="AF748" s="84"/>
      <c r="AG748" s="84"/>
      <c r="AH748" s="84"/>
      <c r="AI748" s="84"/>
      <c r="AJ748" s="84"/>
      <c r="AK748" s="84"/>
      <c r="AL748" s="84"/>
      <c r="AM748" s="84"/>
      <c r="AN748" s="84"/>
      <c r="AO748" s="84"/>
      <c r="AP748" s="84"/>
    </row>
    <row r="749" spans="7:42" ht="57.75" customHeight="1">
      <c r="G749" s="83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  <c r="AA749" s="84"/>
      <c r="AB749" s="84"/>
      <c r="AC749" s="84"/>
      <c r="AD749" s="84"/>
      <c r="AE749" s="84"/>
      <c r="AF749" s="84"/>
      <c r="AG749" s="84"/>
      <c r="AH749" s="84"/>
      <c r="AI749" s="84"/>
      <c r="AJ749" s="84"/>
      <c r="AK749" s="84"/>
      <c r="AL749" s="84"/>
      <c r="AM749" s="84"/>
      <c r="AN749" s="84"/>
      <c r="AO749" s="84"/>
      <c r="AP749" s="84"/>
    </row>
    <row r="750" spans="7:42" ht="57.75" customHeight="1">
      <c r="G750" s="83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  <c r="AA750" s="84"/>
      <c r="AB750" s="84"/>
      <c r="AC750" s="84"/>
      <c r="AD750" s="84"/>
      <c r="AE750" s="84"/>
      <c r="AF750" s="84"/>
      <c r="AG750" s="84"/>
      <c r="AH750" s="84"/>
      <c r="AI750" s="84"/>
      <c r="AJ750" s="84"/>
      <c r="AK750" s="84"/>
      <c r="AL750" s="84"/>
      <c r="AM750" s="84"/>
      <c r="AN750" s="84"/>
      <c r="AO750" s="84"/>
      <c r="AP750" s="84"/>
    </row>
    <row r="751" spans="7:42" ht="57.75" customHeight="1">
      <c r="G751" s="83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  <c r="AA751" s="84"/>
      <c r="AB751" s="84"/>
      <c r="AC751" s="84"/>
      <c r="AD751" s="84"/>
      <c r="AE751" s="84"/>
      <c r="AF751" s="84"/>
      <c r="AG751" s="84"/>
      <c r="AH751" s="84"/>
      <c r="AI751" s="84"/>
      <c r="AJ751" s="84"/>
      <c r="AK751" s="84"/>
      <c r="AL751" s="84"/>
      <c r="AM751" s="84"/>
      <c r="AN751" s="84"/>
      <c r="AO751" s="84"/>
      <c r="AP751" s="84"/>
    </row>
    <row r="752" spans="7:42" ht="57.75" customHeight="1">
      <c r="G752" s="83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  <c r="AA752" s="84"/>
      <c r="AB752" s="84"/>
      <c r="AC752" s="84"/>
      <c r="AD752" s="84"/>
      <c r="AE752" s="84"/>
      <c r="AF752" s="84"/>
      <c r="AG752" s="84"/>
      <c r="AH752" s="84"/>
      <c r="AI752" s="84"/>
      <c r="AJ752" s="84"/>
      <c r="AK752" s="84"/>
      <c r="AL752" s="84"/>
      <c r="AM752" s="84"/>
      <c r="AN752" s="84"/>
      <c r="AO752" s="84"/>
      <c r="AP752" s="84"/>
    </row>
    <row r="753" spans="7:42" ht="57.75" customHeight="1">
      <c r="G753" s="83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  <c r="AA753" s="84"/>
      <c r="AB753" s="84"/>
      <c r="AC753" s="84"/>
      <c r="AD753" s="84"/>
      <c r="AE753" s="84"/>
      <c r="AF753" s="84"/>
      <c r="AG753" s="84"/>
      <c r="AH753" s="84"/>
      <c r="AI753" s="84"/>
      <c r="AJ753" s="84"/>
      <c r="AK753" s="84"/>
      <c r="AL753" s="84"/>
      <c r="AM753" s="84"/>
      <c r="AN753" s="84"/>
      <c r="AO753" s="84"/>
      <c r="AP753" s="84"/>
    </row>
    <row r="754" spans="7:42" ht="57.75" customHeight="1">
      <c r="G754" s="83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  <c r="AN754" s="84"/>
      <c r="AO754" s="84"/>
      <c r="AP754" s="84"/>
    </row>
    <row r="755" spans="7:42" ht="57.75" customHeight="1">
      <c r="G755" s="83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  <c r="AA755" s="84"/>
      <c r="AB755" s="84"/>
      <c r="AC755" s="84"/>
      <c r="AD755" s="84"/>
      <c r="AE755" s="84"/>
      <c r="AF755" s="84"/>
      <c r="AG755" s="84"/>
      <c r="AH755" s="84"/>
      <c r="AI755" s="84"/>
      <c r="AJ755" s="84"/>
      <c r="AK755" s="84"/>
      <c r="AL755" s="84"/>
      <c r="AM755" s="84"/>
      <c r="AN755" s="84"/>
      <c r="AO755" s="84"/>
      <c r="AP755" s="84"/>
    </row>
    <row r="756" spans="7:42" ht="57.75" customHeight="1">
      <c r="G756" s="83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  <c r="AA756" s="84"/>
      <c r="AB756" s="84"/>
      <c r="AC756" s="84"/>
      <c r="AD756" s="84"/>
      <c r="AE756" s="84"/>
      <c r="AF756" s="84"/>
      <c r="AG756" s="84"/>
      <c r="AH756" s="84"/>
      <c r="AI756" s="84"/>
      <c r="AJ756" s="84"/>
      <c r="AK756" s="84"/>
      <c r="AL756" s="84"/>
      <c r="AM756" s="84"/>
      <c r="AN756" s="84"/>
      <c r="AO756" s="84"/>
      <c r="AP756" s="84"/>
    </row>
    <row r="757" spans="7:42" ht="57.75" customHeight="1">
      <c r="G757" s="83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  <c r="AN757" s="84"/>
      <c r="AO757" s="84"/>
      <c r="AP757" s="84"/>
    </row>
    <row r="758" spans="7:42" ht="57.75" customHeight="1">
      <c r="G758" s="83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  <c r="AN758" s="84"/>
      <c r="AO758" s="84"/>
      <c r="AP758" s="84"/>
    </row>
    <row r="759" spans="7:42" ht="57.75" customHeight="1">
      <c r="G759" s="83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  <c r="AA759" s="84"/>
      <c r="AB759" s="84"/>
      <c r="AC759" s="84"/>
      <c r="AD759" s="84"/>
      <c r="AE759" s="84"/>
      <c r="AF759" s="84"/>
      <c r="AG759" s="84"/>
      <c r="AH759" s="84"/>
      <c r="AI759" s="84"/>
      <c r="AJ759" s="84"/>
      <c r="AK759" s="84"/>
      <c r="AL759" s="84"/>
      <c r="AM759" s="84"/>
      <c r="AN759" s="84"/>
      <c r="AO759" s="84"/>
      <c r="AP759" s="84"/>
    </row>
    <row r="760" spans="7:42" ht="57.75" customHeight="1">
      <c r="G760" s="83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  <c r="AA760" s="84"/>
      <c r="AB760" s="84"/>
      <c r="AC760" s="84"/>
      <c r="AD760" s="84"/>
      <c r="AE760" s="84"/>
      <c r="AF760" s="84"/>
      <c r="AG760" s="84"/>
      <c r="AH760" s="84"/>
      <c r="AI760" s="84"/>
      <c r="AJ760" s="84"/>
      <c r="AK760" s="84"/>
      <c r="AL760" s="84"/>
      <c r="AM760" s="84"/>
      <c r="AN760" s="84"/>
      <c r="AO760" s="84"/>
      <c r="AP760" s="84"/>
    </row>
    <row r="761" spans="7:42" ht="57.75" customHeight="1">
      <c r="G761" s="83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  <c r="AA761" s="84"/>
      <c r="AB761" s="84"/>
      <c r="AC761" s="84"/>
      <c r="AD761" s="84"/>
      <c r="AE761" s="84"/>
      <c r="AF761" s="84"/>
      <c r="AG761" s="84"/>
      <c r="AH761" s="84"/>
      <c r="AI761" s="84"/>
      <c r="AJ761" s="84"/>
      <c r="AK761" s="84"/>
      <c r="AL761" s="84"/>
      <c r="AM761" s="84"/>
      <c r="AN761" s="84"/>
      <c r="AO761" s="84"/>
      <c r="AP761" s="84"/>
    </row>
    <row r="762" spans="7:42" ht="57.75" customHeight="1">
      <c r="G762" s="83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  <c r="AA762" s="84"/>
      <c r="AB762" s="84"/>
      <c r="AC762" s="84"/>
      <c r="AD762" s="84"/>
      <c r="AE762" s="84"/>
      <c r="AF762" s="84"/>
      <c r="AG762" s="84"/>
      <c r="AH762" s="84"/>
      <c r="AI762" s="84"/>
      <c r="AJ762" s="84"/>
      <c r="AK762" s="84"/>
      <c r="AL762" s="84"/>
      <c r="AM762" s="84"/>
      <c r="AN762" s="84"/>
      <c r="AO762" s="84"/>
      <c r="AP762" s="84"/>
    </row>
    <row r="763" spans="7:42" ht="57.75" customHeight="1">
      <c r="G763" s="83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  <c r="AA763" s="84"/>
      <c r="AB763" s="84"/>
      <c r="AC763" s="84"/>
      <c r="AD763" s="84"/>
      <c r="AE763" s="84"/>
      <c r="AF763" s="84"/>
      <c r="AG763" s="84"/>
      <c r="AH763" s="84"/>
      <c r="AI763" s="84"/>
      <c r="AJ763" s="84"/>
      <c r="AK763" s="84"/>
      <c r="AL763" s="84"/>
      <c r="AM763" s="84"/>
      <c r="AN763" s="84"/>
      <c r="AO763" s="84"/>
      <c r="AP763" s="84"/>
    </row>
    <row r="764" spans="7:42" ht="57.75" customHeight="1">
      <c r="G764" s="83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  <c r="AA764" s="84"/>
      <c r="AB764" s="84"/>
      <c r="AC764" s="84"/>
      <c r="AD764" s="84"/>
      <c r="AE764" s="84"/>
      <c r="AF764" s="84"/>
      <c r="AG764" s="84"/>
      <c r="AH764" s="84"/>
      <c r="AI764" s="84"/>
      <c r="AJ764" s="84"/>
      <c r="AK764" s="84"/>
      <c r="AL764" s="84"/>
      <c r="AM764" s="84"/>
      <c r="AN764" s="84"/>
      <c r="AO764" s="84"/>
      <c r="AP764" s="84"/>
    </row>
    <row r="765" spans="7:42" ht="57.75" customHeight="1">
      <c r="G765" s="83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  <c r="AA765" s="84"/>
      <c r="AB765" s="84"/>
      <c r="AC765" s="84"/>
      <c r="AD765" s="84"/>
      <c r="AE765" s="84"/>
      <c r="AF765" s="84"/>
      <c r="AG765" s="84"/>
      <c r="AH765" s="84"/>
      <c r="AI765" s="84"/>
      <c r="AJ765" s="84"/>
      <c r="AK765" s="84"/>
      <c r="AL765" s="84"/>
      <c r="AM765" s="84"/>
      <c r="AN765" s="84"/>
      <c r="AO765" s="84"/>
      <c r="AP765" s="84"/>
    </row>
    <row r="766" spans="7:42" ht="57.75" customHeight="1">
      <c r="G766" s="83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  <c r="AA766" s="84"/>
      <c r="AB766" s="84"/>
      <c r="AC766" s="84"/>
      <c r="AD766" s="84"/>
      <c r="AE766" s="84"/>
      <c r="AF766" s="84"/>
      <c r="AG766" s="84"/>
      <c r="AH766" s="84"/>
      <c r="AI766" s="84"/>
      <c r="AJ766" s="84"/>
      <c r="AK766" s="84"/>
      <c r="AL766" s="84"/>
      <c r="AM766" s="84"/>
      <c r="AN766" s="84"/>
      <c r="AO766" s="84"/>
      <c r="AP766" s="84"/>
    </row>
    <row r="767" spans="7:42" ht="57.75" customHeight="1">
      <c r="G767" s="83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I767" s="84"/>
      <c r="AJ767" s="84"/>
      <c r="AK767" s="84"/>
      <c r="AL767" s="84"/>
      <c r="AM767" s="84"/>
      <c r="AN767" s="84"/>
      <c r="AO767" s="84"/>
      <c r="AP767" s="84"/>
    </row>
    <row r="768" spans="7:42" ht="57.75" customHeight="1">
      <c r="G768" s="83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  <c r="AA768" s="84"/>
      <c r="AB768" s="84"/>
      <c r="AC768" s="84"/>
      <c r="AD768" s="84"/>
      <c r="AE768" s="84"/>
      <c r="AF768" s="84"/>
      <c r="AG768" s="84"/>
      <c r="AH768" s="84"/>
      <c r="AI768" s="84"/>
      <c r="AJ768" s="84"/>
      <c r="AK768" s="84"/>
      <c r="AL768" s="84"/>
      <c r="AM768" s="84"/>
      <c r="AN768" s="84"/>
      <c r="AO768" s="84"/>
      <c r="AP768" s="84"/>
    </row>
    <row r="769" spans="7:42" ht="57.75" customHeight="1">
      <c r="G769" s="83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  <c r="AA769" s="84"/>
      <c r="AB769" s="84"/>
      <c r="AC769" s="84"/>
      <c r="AD769" s="84"/>
      <c r="AE769" s="84"/>
      <c r="AF769" s="84"/>
      <c r="AG769" s="84"/>
      <c r="AH769" s="84"/>
      <c r="AI769" s="84"/>
      <c r="AJ769" s="84"/>
      <c r="AK769" s="84"/>
      <c r="AL769" s="84"/>
      <c r="AM769" s="84"/>
      <c r="AN769" s="84"/>
      <c r="AO769" s="84"/>
      <c r="AP769" s="84"/>
    </row>
    <row r="770" spans="7:42" ht="57.75" customHeight="1">
      <c r="G770" s="83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  <c r="AA770" s="84"/>
      <c r="AB770" s="84"/>
      <c r="AC770" s="84"/>
      <c r="AD770" s="84"/>
      <c r="AE770" s="84"/>
      <c r="AF770" s="84"/>
      <c r="AG770" s="84"/>
      <c r="AH770" s="84"/>
      <c r="AI770" s="84"/>
      <c r="AJ770" s="84"/>
      <c r="AK770" s="84"/>
      <c r="AL770" s="84"/>
      <c r="AM770" s="84"/>
      <c r="AN770" s="84"/>
      <c r="AO770" s="84"/>
      <c r="AP770" s="84"/>
    </row>
    <row r="771" spans="7:42" ht="57.75" customHeight="1">
      <c r="G771" s="83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  <c r="AA771" s="84"/>
      <c r="AB771" s="84"/>
      <c r="AC771" s="84"/>
      <c r="AD771" s="84"/>
      <c r="AE771" s="84"/>
      <c r="AF771" s="84"/>
      <c r="AG771" s="84"/>
      <c r="AH771" s="84"/>
      <c r="AI771" s="84"/>
      <c r="AJ771" s="84"/>
      <c r="AK771" s="84"/>
      <c r="AL771" s="84"/>
      <c r="AM771" s="84"/>
      <c r="AN771" s="84"/>
      <c r="AO771" s="84"/>
      <c r="AP771" s="84"/>
    </row>
    <row r="772" spans="7:42" ht="57.75" customHeight="1">
      <c r="G772" s="83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  <c r="AA772" s="84"/>
      <c r="AB772" s="84"/>
      <c r="AC772" s="84"/>
      <c r="AD772" s="84"/>
      <c r="AE772" s="84"/>
      <c r="AF772" s="84"/>
      <c r="AG772" s="84"/>
      <c r="AH772" s="84"/>
      <c r="AI772" s="84"/>
      <c r="AJ772" s="84"/>
      <c r="AK772" s="84"/>
      <c r="AL772" s="84"/>
      <c r="AM772" s="84"/>
      <c r="AN772" s="84"/>
      <c r="AO772" s="84"/>
      <c r="AP772" s="84"/>
    </row>
    <row r="773" spans="7:42" ht="57.75" customHeight="1">
      <c r="G773" s="83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  <c r="AA773" s="84"/>
      <c r="AB773" s="84"/>
      <c r="AC773" s="84"/>
      <c r="AD773" s="84"/>
      <c r="AE773" s="84"/>
      <c r="AF773" s="84"/>
      <c r="AG773" s="84"/>
      <c r="AH773" s="84"/>
      <c r="AI773" s="84"/>
      <c r="AJ773" s="84"/>
      <c r="AK773" s="84"/>
      <c r="AL773" s="84"/>
      <c r="AM773" s="84"/>
      <c r="AN773" s="84"/>
      <c r="AO773" s="84"/>
      <c r="AP773" s="84"/>
    </row>
    <row r="774" spans="7:42" ht="57.75" customHeight="1">
      <c r="G774" s="83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  <c r="AA774" s="84"/>
      <c r="AB774" s="84"/>
      <c r="AC774" s="84"/>
      <c r="AD774" s="84"/>
      <c r="AE774" s="84"/>
      <c r="AF774" s="84"/>
      <c r="AG774" s="84"/>
      <c r="AH774" s="84"/>
      <c r="AI774" s="84"/>
      <c r="AJ774" s="84"/>
      <c r="AK774" s="84"/>
      <c r="AL774" s="84"/>
      <c r="AM774" s="84"/>
      <c r="AN774" s="84"/>
      <c r="AO774" s="84"/>
      <c r="AP774" s="84"/>
    </row>
    <row r="775" spans="7:42" ht="57.75" customHeight="1">
      <c r="G775" s="83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  <c r="AA775" s="84"/>
      <c r="AB775" s="84"/>
      <c r="AC775" s="84"/>
      <c r="AD775" s="84"/>
      <c r="AE775" s="84"/>
      <c r="AF775" s="84"/>
      <c r="AG775" s="84"/>
      <c r="AH775" s="84"/>
      <c r="AI775" s="84"/>
      <c r="AJ775" s="84"/>
      <c r="AK775" s="84"/>
      <c r="AL775" s="84"/>
      <c r="AM775" s="84"/>
      <c r="AN775" s="84"/>
      <c r="AO775" s="84"/>
      <c r="AP775" s="84"/>
    </row>
    <row r="776" spans="7:42" ht="57.75" customHeight="1">
      <c r="G776" s="83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  <c r="AA776" s="84"/>
      <c r="AB776" s="84"/>
      <c r="AC776" s="84"/>
      <c r="AD776" s="84"/>
      <c r="AE776" s="84"/>
      <c r="AF776" s="84"/>
      <c r="AG776" s="84"/>
      <c r="AH776" s="84"/>
      <c r="AI776" s="84"/>
      <c r="AJ776" s="84"/>
      <c r="AK776" s="84"/>
      <c r="AL776" s="84"/>
      <c r="AM776" s="84"/>
      <c r="AN776" s="84"/>
      <c r="AO776" s="84"/>
      <c r="AP776" s="84"/>
    </row>
    <row r="777" spans="7:42" ht="57.75" customHeight="1">
      <c r="G777" s="83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  <c r="AA777" s="84"/>
      <c r="AB777" s="84"/>
      <c r="AC777" s="84"/>
      <c r="AD777" s="84"/>
      <c r="AE777" s="84"/>
      <c r="AF777" s="84"/>
      <c r="AG777" s="84"/>
      <c r="AH777" s="84"/>
      <c r="AI777" s="84"/>
      <c r="AJ777" s="84"/>
      <c r="AK777" s="84"/>
      <c r="AL777" s="84"/>
      <c r="AM777" s="84"/>
      <c r="AN777" s="84"/>
      <c r="AO777" s="84"/>
      <c r="AP777" s="84"/>
    </row>
    <row r="778" spans="7:42" ht="57.75" customHeight="1">
      <c r="G778" s="83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  <c r="AA778" s="84"/>
      <c r="AB778" s="84"/>
      <c r="AC778" s="84"/>
      <c r="AD778" s="84"/>
      <c r="AE778" s="84"/>
      <c r="AF778" s="84"/>
      <c r="AG778" s="84"/>
      <c r="AH778" s="84"/>
      <c r="AI778" s="84"/>
      <c r="AJ778" s="84"/>
      <c r="AK778" s="84"/>
      <c r="AL778" s="84"/>
      <c r="AM778" s="84"/>
      <c r="AN778" s="84"/>
      <c r="AO778" s="84"/>
      <c r="AP778" s="84"/>
    </row>
    <row r="779" spans="7:42" ht="57.75" customHeight="1">
      <c r="G779" s="83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  <c r="AA779" s="84"/>
      <c r="AB779" s="84"/>
      <c r="AC779" s="84"/>
      <c r="AD779" s="84"/>
      <c r="AE779" s="84"/>
      <c r="AF779" s="84"/>
      <c r="AG779" s="84"/>
      <c r="AH779" s="84"/>
      <c r="AI779" s="84"/>
      <c r="AJ779" s="84"/>
      <c r="AK779" s="84"/>
      <c r="AL779" s="84"/>
      <c r="AM779" s="84"/>
      <c r="AN779" s="84"/>
      <c r="AO779" s="84"/>
      <c r="AP779" s="84"/>
    </row>
    <row r="780" spans="7:42" ht="57.75" customHeight="1">
      <c r="G780" s="83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  <c r="AA780" s="84"/>
      <c r="AB780" s="84"/>
      <c r="AC780" s="84"/>
      <c r="AD780" s="84"/>
      <c r="AE780" s="84"/>
      <c r="AF780" s="84"/>
      <c r="AG780" s="84"/>
      <c r="AH780" s="84"/>
      <c r="AI780" s="84"/>
      <c r="AJ780" s="84"/>
      <c r="AK780" s="84"/>
      <c r="AL780" s="84"/>
      <c r="AM780" s="84"/>
      <c r="AN780" s="84"/>
      <c r="AO780" s="84"/>
      <c r="AP780" s="84"/>
    </row>
    <row r="781" spans="7:42" ht="57.75" customHeight="1">
      <c r="G781" s="83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  <c r="AA781" s="84"/>
      <c r="AB781" s="84"/>
      <c r="AC781" s="84"/>
      <c r="AD781" s="84"/>
      <c r="AE781" s="84"/>
      <c r="AF781" s="84"/>
      <c r="AG781" s="84"/>
      <c r="AH781" s="84"/>
      <c r="AI781" s="84"/>
      <c r="AJ781" s="84"/>
      <c r="AK781" s="84"/>
      <c r="AL781" s="84"/>
      <c r="AM781" s="84"/>
      <c r="AN781" s="84"/>
      <c r="AO781" s="84"/>
      <c r="AP781" s="84"/>
    </row>
    <row r="782" spans="7:42" ht="57.75" customHeight="1">
      <c r="G782" s="83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  <c r="AN782" s="84"/>
      <c r="AO782" s="84"/>
      <c r="AP782" s="84"/>
    </row>
    <row r="783" spans="7:42" ht="57.75" customHeight="1">
      <c r="G783" s="83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  <c r="AA783" s="84"/>
      <c r="AB783" s="84"/>
      <c r="AC783" s="84"/>
      <c r="AD783" s="84"/>
      <c r="AE783" s="84"/>
      <c r="AF783" s="84"/>
      <c r="AG783" s="84"/>
      <c r="AH783" s="84"/>
      <c r="AI783" s="84"/>
      <c r="AJ783" s="84"/>
      <c r="AK783" s="84"/>
      <c r="AL783" s="84"/>
      <c r="AM783" s="84"/>
      <c r="AN783" s="84"/>
      <c r="AO783" s="84"/>
      <c r="AP783" s="84"/>
    </row>
    <row r="784" spans="7:42" ht="57.75" customHeight="1">
      <c r="G784" s="83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  <c r="AA784" s="84"/>
      <c r="AB784" s="84"/>
      <c r="AC784" s="84"/>
      <c r="AD784" s="84"/>
      <c r="AE784" s="84"/>
      <c r="AF784" s="84"/>
      <c r="AG784" s="84"/>
      <c r="AH784" s="84"/>
      <c r="AI784" s="84"/>
      <c r="AJ784" s="84"/>
      <c r="AK784" s="84"/>
      <c r="AL784" s="84"/>
      <c r="AM784" s="84"/>
      <c r="AN784" s="84"/>
      <c r="AO784" s="84"/>
      <c r="AP784" s="84"/>
    </row>
    <row r="785" spans="7:42" ht="57.75" customHeight="1">
      <c r="G785" s="83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  <c r="AA785" s="84"/>
      <c r="AB785" s="84"/>
      <c r="AC785" s="84"/>
      <c r="AD785" s="84"/>
      <c r="AE785" s="84"/>
      <c r="AF785" s="84"/>
      <c r="AG785" s="84"/>
      <c r="AH785" s="84"/>
      <c r="AI785" s="84"/>
      <c r="AJ785" s="84"/>
      <c r="AK785" s="84"/>
      <c r="AL785" s="84"/>
      <c r="AM785" s="84"/>
      <c r="AN785" s="84"/>
      <c r="AO785" s="84"/>
      <c r="AP785" s="84"/>
    </row>
    <row r="786" spans="7:42" ht="57.75" customHeight="1">
      <c r="G786" s="83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  <c r="AA786" s="84"/>
      <c r="AB786" s="84"/>
      <c r="AC786" s="84"/>
      <c r="AD786" s="84"/>
      <c r="AE786" s="84"/>
      <c r="AF786" s="84"/>
      <c r="AG786" s="84"/>
      <c r="AH786" s="84"/>
      <c r="AI786" s="84"/>
      <c r="AJ786" s="84"/>
      <c r="AK786" s="84"/>
      <c r="AL786" s="84"/>
      <c r="AM786" s="84"/>
      <c r="AN786" s="84"/>
      <c r="AO786" s="84"/>
      <c r="AP786" s="84"/>
    </row>
    <row r="787" spans="7:42" ht="57.75" customHeight="1">
      <c r="G787" s="83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  <c r="AA787" s="84"/>
      <c r="AB787" s="84"/>
      <c r="AC787" s="84"/>
      <c r="AD787" s="84"/>
      <c r="AE787" s="84"/>
      <c r="AF787" s="84"/>
      <c r="AG787" s="84"/>
      <c r="AH787" s="84"/>
      <c r="AI787" s="84"/>
      <c r="AJ787" s="84"/>
      <c r="AK787" s="84"/>
      <c r="AL787" s="84"/>
      <c r="AM787" s="84"/>
      <c r="AN787" s="84"/>
      <c r="AO787" s="84"/>
      <c r="AP787" s="84"/>
    </row>
    <row r="788" spans="7:42" ht="57.75" customHeight="1">
      <c r="G788" s="83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  <c r="AA788" s="84"/>
      <c r="AB788" s="84"/>
      <c r="AC788" s="84"/>
      <c r="AD788" s="84"/>
      <c r="AE788" s="84"/>
      <c r="AF788" s="84"/>
      <c r="AG788" s="84"/>
      <c r="AH788" s="84"/>
      <c r="AI788" s="84"/>
      <c r="AJ788" s="84"/>
      <c r="AK788" s="84"/>
      <c r="AL788" s="84"/>
      <c r="AM788" s="84"/>
      <c r="AN788" s="84"/>
      <c r="AO788" s="84"/>
      <c r="AP788" s="84"/>
    </row>
    <row r="789" spans="7:42" ht="57.75" customHeight="1">
      <c r="G789" s="83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  <c r="AN789" s="84"/>
      <c r="AO789" s="84"/>
      <c r="AP789" s="84"/>
    </row>
    <row r="790" spans="7:42" ht="57.75" customHeight="1">
      <c r="G790" s="83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  <c r="AN790" s="84"/>
      <c r="AO790" s="84"/>
      <c r="AP790" s="84"/>
    </row>
    <row r="791" spans="7:42" ht="57.75" customHeight="1">
      <c r="G791" s="83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  <c r="AN791" s="84"/>
      <c r="AO791" s="84"/>
      <c r="AP791" s="84"/>
    </row>
    <row r="792" spans="7:42" ht="57.75" customHeight="1">
      <c r="G792" s="83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  <c r="AN792" s="84"/>
      <c r="AO792" s="84"/>
      <c r="AP792" s="84"/>
    </row>
    <row r="793" spans="7:42" ht="57.75" customHeight="1">
      <c r="G793" s="83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  <c r="AN793" s="84"/>
      <c r="AO793" s="84"/>
      <c r="AP793" s="84"/>
    </row>
    <row r="794" spans="7:42" ht="57.75" customHeight="1">
      <c r="G794" s="83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  <c r="AN794" s="84"/>
      <c r="AO794" s="84"/>
      <c r="AP794" s="84"/>
    </row>
    <row r="795" spans="7:42" ht="57.75" customHeight="1">
      <c r="G795" s="83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  <c r="AN795" s="84"/>
      <c r="AO795" s="84"/>
      <c r="AP795" s="84"/>
    </row>
    <row r="796" spans="7:42" ht="57.75" customHeight="1">
      <c r="G796" s="83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  <c r="AN796" s="84"/>
      <c r="AO796" s="84"/>
      <c r="AP796" s="84"/>
    </row>
    <row r="797" spans="7:42" ht="57.75" customHeight="1">
      <c r="G797" s="83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  <c r="AN797" s="84"/>
      <c r="AO797" s="84"/>
      <c r="AP797" s="84"/>
    </row>
    <row r="798" spans="7:42" ht="57.75" customHeight="1">
      <c r="G798" s="83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  <c r="AN798" s="84"/>
      <c r="AO798" s="84"/>
      <c r="AP798" s="84"/>
    </row>
    <row r="799" spans="7:42" ht="57.75" customHeight="1">
      <c r="G799" s="83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  <c r="AA799" s="84"/>
      <c r="AB799" s="84"/>
      <c r="AC799" s="84"/>
      <c r="AD799" s="84"/>
      <c r="AE799" s="84"/>
      <c r="AF799" s="84"/>
      <c r="AG799" s="84"/>
      <c r="AH799" s="84"/>
      <c r="AI799" s="84"/>
      <c r="AJ799" s="84"/>
      <c r="AK799" s="84"/>
      <c r="AL799" s="84"/>
      <c r="AM799" s="84"/>
      <c r="AN799" s="84"/>
      <c r="AO799" s="84"/>
      <c r="AP799" s="84"/>
    </row>
    <row r="800" spans="7:42" ht="57.75" customHeight="1">
      <c r="G800" s="83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  <c r="AA800" s="84"/>
      <c r="AB800" s="84"/>
      <c r="AC800" s="84"/>
      <c r="AD800" s="84"/>
      <c r="AE800" s="84"/>
      <c r="AF800" s="84"/>
      <c r="AG800" s="84"/>
      <c r="AH800" s="84"/>
      <c r="AI800" s="84"/>
      <c r="AJ800" s="84"/>
      <c r="AK800" s="84"/>
      <c r="AL800" s="84"/>
      <c r="AM800" s="84"/>
      <c r="AN800" s="84"/>
      <c r="AO800" s="84"/>
      <c r="AP800" s="84"/>
    </row>
    <row r="801" spans="7:42" ht="57.75" customHeight="1">
      <c r="G801" s="83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  <c r="AA801" s="84"/>
      <c r="AB801" s="84"/>
      <c r="AC801" s="84"/>
      <c r="AD801" s="84"/>
      <c r="AE801" s="84"/>
      <c r="AF801" s="84"/>
      <c r="AG801" s="84"/>
      <c r="AH801" s="84"/>
      <c r="AI801" s="84"/>
      <c r="AJ801" s="84"/>
      <c r="AK801" s="84"/>
      <c r="AL801" s="84"/>
      <c r="AM801" s="84"/>
      <c r="AN801" s="84"/>
      <c r="AO801" s="84"/>
      <c r="AP801" s="84"/>
    </row>
    <row r="802" spans="7:42" ht="57.75" customHeight="1">
      <c r="G802" s="83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  <c r="AA802" s="84"/>
      <c r="AB802" s="84"/>
      <c r="AC802" s="84"/>
      <c r="AD802" s="84"/>
      <c r="AE802" s="84"/>
      <c r="AF802" s="84"/>
      <c r="AG802" s="84"/>
      <c r="AH802" s="84"/>
      <c r="AI802" s="84"/>
      <c r="AJ802" s="84"/>
      <c r="AK802" s="84"/>
      <c r="AL802" s="84"/>
      <c r="AM802" s="84"/>
      <c r="AN802" s="84"/>
      <c r="AO802" s="84"/>
      <c r="AP802" s="84"/>
    </row>
    <row r="803" spans="7:42" ht="57.75" customHeight="1">
      <c r="G803" s="83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  <c r="AA803" s="84"/>
      <c r="AB803" s="84"/>
      <c r="AC803" s="84"/>
      <c r="AD803" s="84"/>
      <c r="AE803" s="84"/>
      <c r="AF803" s="84"/>
      <c r="AG803" s="84"/>
      <c r="AH803" s="84"/>
      <c r="AI803" s="84"/>
      <c r="AJ803" s="84"/>
      <c r="AK803" s="84"/>
      <c r="AL803" s="84"/>
      <c r="AM803" s="84"/>
      <c r="AN803" s="84"/>
      <c r="AO803" s="84"/>
      <c r="AP803" s="84"/>
    </row>
    <row r="804" spans="7:42" ht="57.75" customHeight="1">
      <c r="G804" s="83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  <c r="AA804" s="84"/>
      <c r="AB804" s="84"/>
      <c r="AC804" s="84"/>
      <c r="AD804" s="84"/>
      <c r="AE804" s="84"/>
      <c r="AF804" s="84"/>
      <c r="AG804" s="84"/>
      <c r="AH804" s="84"/>
      <c r="AI804" s="84"/>
      <c r="AJ804" s="84"/>
      <c r="AK804" s="84"/>
      <c r="AL804" s="84"/>
      <c r="AM804" s="84"/>
      <c r="AN804" s="84"/>
      <c r="AO804" s="84"/>
      <c r="AP804" s="84"/>
    </row>
    <row r="805" spans="7:42" ht="57.75" customHeight="1">
      <c r="G805" s="83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  <c r="AA805" s="84"/>
      <c r="AB805" s="84"/>
      <c r="AC805" s="84"/>
      <c r="AD805" s="84"/>
      <c r="AE805" s="84"/>
      <c r="AF805" s="84"/>
      <c r="AG805" s="84"/>
      <c r="AH805" s="84"/>
      <c r="AI805" s="84"/>
      <c r="AJ805" s="84"/>
      <c r="AK805" s="84"/>
      <c r="AL805" s="84"/>
      <c r="AM805" s="84"/>
      <c r="AN805" s="84"/>
      <c r="AO805" s="84"/>
      <c r="AP805" s="84"/>
    </row>
    <row r="806" spans="7:42" ht="57.75" customHeight="1">
      <c r="G806" s="83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  <c r="AA806" s="84"/>
      <c r="AB806" s="84"/>
      <c r="AC806" s="84"/>
      <c r="AD806" s="84"/>
      <c r="AE806" s="84"/>
      <c r="AF806" s="84"/>
      <c r="AG806" s="84"/>
      <c r="AH806" s="84"/>
      <c r="AI806" s="84"/>
      <c r="AJ806" s="84"/>
      <c r="AK806" s="84"/>
      <c r="AL806" s="84"/>
      <c r="AM806" s="84"/>
      <c r="AN806" s="84"/>
      <c r="AO806" s="84"/>
      <c r="AP806" s="84"/>
    </row>
    <row r="807" spans="7:42" ht="57.75" customHeight="1">
      <c r="G807" s="83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  <c r="AA807" s="84"/>
      <c r="AB807" s="84"/>
      <c r="AC807" s="84"/>
      <c r="AD807" s="84"/>
      <c r="AE807" s="84"/>
      <c r="AF807" s="84"/>
      <c r="AG807" s="84"/>
      <c r="AH807" s="84"/>
      <c r="AI807" s="84"/>
      <c r="AJ807" s="84"/>
      <c r="AK807" s="84"/>
      <c r="AL807" s="84"/>
      <c r="AM807" s="84"/>
      <c r="AN807" s="84"/>
      <c r="AO807" s="84"/>
      <c r="AP807" s="84"/>
    </row>
    <row r="808" spans="7:42" ht="57.75" customHeight="1">
      <c r="G808" s="83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  <c r="AA808" s="84"/>
      <c r="AB808" s="84"/>
      <c r="AC808" s="84"/>
      <c r="AD808" s="84"/>
      <c r="AE808" s="84"/>
      <c r="AF808" s="84"/>
      <c r="AG808" s="84"/>
      <c r="AH808" s="84"/>
      <c r="AI808" s="84"/>
      <c r="AJ808" s="84"/>
      <c r="AK808" s="84"/>
      <c r="AL808" s="84"/>
      <c r="AM808" s="84"/>
      <c r="AN808" s="84"/>
      <c r="AO808" s="84"/>
      <c r="AP808" s="84"/>
    </row>
    <row r="809" spans="7:42" ht="57.75" customHeight="1">
      <c r="G809" s="83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  <c r="AA809" s="84"/>
      <c r="AB809" s="84"/>
      <c r="AC809" s="84"/>
      <c r="AD809" s="84"/>
      <c r="AE809" s="84"/>
      <c r="AF809" s="84"/>
      <c r="AG809" s="84"/>
      <c r="AH809" s="84"/>
      <c r="AI809" s="84"/>
      <c r="AJ809" s="84"/>
      <c r="AK809" s="84"/>
      <c r="AL809" s="84"/>
      <c r="AM809" s="84"/>
      <c r="AN809" s="84"/>
      <c r="AO809" s="84"/>
      <c r="AP809" s="84"/>
    </row>
    <row r="810" spans="7:42" ht="57.75" customHeight="1">
      <c r="G810" s="83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  <c r="AA810" s="84"/>
      <c r="AB810" s="84"/>
      <c r="AC810" s="84"/>
      <c r="AD810" s="84"/>
      <c r="AE810" s="84"/>
      <c r="AF810" s="84"/>
      <c r="AG810" s="84"/>
      <c r="AH810" s="84"/>
      <c r="AI810" s="84"/>
      <c r="AJ810" s="84"/>
      <c r="AK810" s="84"/>
      <c r="AL810" s="84"/>
      <c r="AM810" s="84"/>
      <c r="AN810" s="84"/>
      <c r="AO810" s="84"/>
      <c r="AP810" s="84"/>
    </row>
    <row r="811" spans="7:42" ht="57.75" customHeight="1">
      <c r="G811" s="83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  <c r="AA811" s="84"/>
      <c r="AB811" s="84"/>
      <c r="AC811" s="84"/>
      <c r="AD811" s="84"/>
      <c r="AE811" s="84"/>
      <c r="AF811" s="84"/>
      <c r="AG811" s="84"/>
      <c r="AH811" s="84"/>
      <c r="AI811" s="84"/>
      <c r="AJ811" s="84"/>
      <c r="AK811" s="84"/>
      <c r="AL811" s="84"/>
      <c r="AM811" s="84"/>
      <c r="AN811" s="84"/>
      <c r="AO811" s="84"/>
      <c r="AP811" s="84"/>
    </row>
    <row r="812" spans="7:42" ht="57.75" customHeight="1">
      <c r="G812" s="83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  <c r="AA812" s="84"/>
      <c r="AB812" s="84"/>
      <c r="AC812" s="84"/>
      <c r="AD812" s="84"/>
      <c r="AE812" s="84"/>
      <c r="AF812" s="84"/>
      <c r="AG812" s="84"/>
      <c r="AH812" s="84"/>
      <c r="AI812" s="84"/>
      <c r="AJ812" s="84"/>
      <c r="AK812" s="84"/>
      <c r="AL812" s="84"/>
      <c r="AM812" s="84"/>
      <c r="AN812" s="84"/>
      <c r="AO812" s="84"/>
      <c r="AP812" s="84"/>
    </row>
    <row r="813" spans="7:42" ht="57.75" customHeight="1">
      <c r="G813" s="83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  <c r="AA813" s="84"/>
      <c r="AB813" s="84"/>
      <c r="AC813" s="84"/>
      <c r="AD813" s="84"/>
      <c r="AE813" s="84"/>
      <c r="AF813" s="84"/>
      <c r="AG813" s="84"/>
      <c r="AH813" s="84"/>
      <c r="AI813" s="84"/>
      <c r="AJ813" s="84"/>
      <c r="AK813" s="84"/>
      <c r="AL813" s="84"/>
      <c r="AM813" s="84"/>
      <c r="AN813" s="84"/>
      <c r="AO813" s="84"/>
      <c r="AP813" s="84"/>
    </row>
    <row r="814" spans="7:42" ht="57.75" customHeight="1">
      <c r="G814" s="83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  <c r="AA814" s="84"/>
      <c r="AB814" s="84"/>
      <c r="AC814" s="84"/>
      <c r="AD814" s="84"/>
      <c r="AE814" s="84"/>
      <c r="AF814" s="84"/>
      <c r="AG814" s="84"/>
      <c r="AH814" s="84"/>
      <c r="AI814" s="84"/>
      <c r="AJ814" s="84"/>
      <c r="AK814" s="84"/>
      <c r="AL814" s="84"/>
      <c r="AM814" s="84"/>
      <c r="AN814" s="84"/>
      <c r="AO814" s="84"/>
      <c r="AP814" s="84"/>
    </row>
    <row r="815" spans="7:42" ht="57.75" customHeight="1">
      <c r="G815" s="83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  <c r="AA815" s="84"/>
      <c r="AB815" s="84"/>
      <c r="AC815" s="84"/>
      <c r="AD815" s="84"/>
      <c r="AE815" s="84"/>
      <c r="AF815" s="84"/>
      <c r="AG815" s="84"/>
      <c r="AH815" s="84"/>
      <c r="AI815" s="84"/>
      <c r="AJ815" s="84"/>
      <c r="AK815" s="84"/>
      <c r="AL815" s="84"/>
      <c r="AM815" s="84"/>
      <c r="AN815" s="84"/>
      <c r="AO815" s="84"/>
      <c r="AP815" s="84"/>
    </row>
    <row r="816" spans="7:42" ht="57.75" customHeight="1">
      <c r="G816" s="83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  <c r="AA816" s="84"/>
      <c r="AB816" s="84"/>
      <c r="AC816" s="84"/>
      <c r="AD816" s="84"/>
      <c r="AE816" s="84"/>
      <c r="AF816" s="84"/>
      <c r="AG816" s="84"/>
      <c r="AH816" s="84"/>
      <c r="AI816" s="84"/>
      <c r="AJ816" s="84"/>
      <c r="AK816" s="84"/>
      <c r="AL816" s="84"/>
      <c r="AM816" s="84"/>
      <c r="AN816" s="84"/>
      <c r="AO816" s="84"/>
      <c r="AP816" s="84"/>
    </row>
    <row r="817" spans="7:42" ht="57.75" customHeight="1">
      <c r="G817" s="83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  <c r="AA817" s="84"/>
      <c r="AB817" s="84"/>
      <c r="AC817" s="84"/>
      <c r="AD817" s="84"/>
      <c r="AE817" s="84"/>
      <c r="AF817" s="84"/>
      <c r="AG817" s="84"/>
      <c r="AH817" s="84"/>
      <c r="AI817" s="84"/>
      <c r="AJ817" s="84"/>
      <c r="AK817" s="84"/>
      <c r="AL817" s="84"/>
      <c r="AM817" s="84"/>
      <c r="AN817" s="84"/>
      <c r="AO817" s="84"/>
      <c r="AP817" s="84"/>
    </row>
    <row r="818" spans="7:42" ht="57.75" customHeight="1">
      <c r="G818" s="83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  <c r="AN818" s="84"/>
      <c r="AO818" s="84"/>
      <c r="AP818" s="84"/>
    </row>
    <row r="819" spans="7:42" ht="57.75" customHeight="1">
      <c r="G819" s="83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  <c r="AA819" s="84"/>
      <c r="AB819" s="84"/>
      <c r="AC819" s="84"/>
      <c r="AD819" s="84"/>
      <c r="AE819" s="84"/>
      <c r="AF819" s="84"/>
      <c r="AG819" s="84"/>
      <c r="AH819" s="84"/>
      <c r="AI819" s="84"/>
      <c r="AJ819" s="84"/>
      <c r="AK819" s="84"/>
      <c r="AL819" s="84"/>
      <c r="AM819" s="84"/>
      <c r="AN819" s="84"/>
      <c r="AO819" s="84"/>
      <c r="AP819" s="84"/>
    </row>
    <row r="820" spans="7:42" ht="57.75" customHeight="1">
      <c r="G820" s="83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  <c r="AA820" s="84"/>
      <c r="AB820" s="84"/>
      <c r="AC820" s="84"/>
      <c r="AD820" s="84"/>
      <c r="AE820" s="84"/>
      <c r="AF820" s="84"/>
      <c r="AG820" s="84"/>
      <c r="AH820" s="84"/>
      <c r="AI820" s="84"/>
      <c r="AJ820" s="84"/>
      <c r="AK820" s="84"/>
      <c r="AL820" s="84"/>
      <c r="AM820" s="84"/>
      <c r="AN820" s="84"/>
      <c r="AO820" s="84"/>
      <c r="AP820" s="84"/>
    </row>
    <row r="821" spans="7:42" ht="57.75" customHeight="1">
      <c r="G821" s="83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  <c r="AA821" s="84"/>
      <c r="AB821" s="84"/>
      <c r="AC821" s="84"/>
      <c r="AD821" s="84"/>
      <c r="AE821" s="84"/>
      <c r="AF821" s="84"/>
      <c r="AG821" s="84"/>
      <c r="AH821" s="84"/>
      <c r="AI821" s="84"/>
      <c r="AJ821" s="84"/>
      <c r="AK821" s="84"/>
      <c r="AL821" s="84"/>
      <c r="AM821" s="84"/>
      <c r="AN821" s="84"/>
      <c r="AO821" s="84"/>
      <c r="AP821" s="84"/>
    </row>
    <row r="822" spans="7:42" ht="57.75" customHeight="1">
      <c r="G822" s="83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  <c r="AA822" s="84"/>
      <c r="AB822" s="84"/>
      <c r="AC822" s="84"/>
      <c r="AD822" s="84"/>
      <c r="AE822" s="84"/>
      <c r="AF822" s="84"/>
      <c r="AG822" s="84"/>
      <c r="AH822" s="84"/>
      <c r="AI822" s="84"/>
      <c r="AJ822" s="84"/>
      <c r="AK822" s="84"/>
      <c r="AL822" s="84"/>
      <c r="AM822" s="84"/>
      <c r="AN822" s="84"/>
      <c r="AO822" s="84"/>
      <c r="AP822" s="84"/>
    </row>
    <row r="823" spans="7:42" ht="57.75" customHeight="1">
      <c r="G823" s="83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  <c r="AA823" s="84"/>
      <c r="AB823" s="84"/>
      <c r="AC823" s="84"/>
      <c r="AD823" s="84"/>
      <c r="AE823" s="84"/>
      <c r="AF823" s="84"/>
      <c r="AG823" s="84"/>
      <c r="AH823" s="84"/>
      <c r="AI823" s="84"/>
      <c r="AJ823" s="84"/>
      <c r="AK823" s="84"/>
      <c r="AL823" s="84"/>
      <c r="AM823" s="84"/>
      <c r="AN823" s="84"/>
      <c r="AO823" s="84"/>
      <c r="AP823" s="84"/>
    </row>
    <row r="824" spans="7:42" ht="57.75" customHeight="1">
      <c r="G824" s="83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I824" s="84"/>
      <c r="AJ824" s="84"/>
      <c r="AK824" s="84"/>
      <c r="AL824" s="84"/>
      <c r="AM824" s="84"/>
      <c r="AN824" s="84"/>
      <c r="AO824" s="84"/>
      <c r="AP824" s="84"/>
    </row>
    <row r="825" spans="7:42" ht="57.75" customHeight="1">
      <c r="G825" s="83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  <c r="AA825" s="84"/>
      <c r="AB825" s="84"/>
      <c r="AC825" s="84"/>
      <c r="AD825" s="84"/>
      <c r="AE825" s="84"/>
      <c r="AF825" s="84"/>
      <c r="AG825" s="84"/>
      <c r="AH825" s="84"/>
      <c r="AI825" s="84"/>
      <c r="AJ825" s="84"/>
      <c r="AK825" s="84"/>
      <c r="AL825" s="84"/>
      <c r="AM825" s="84"/>
      <c r="AN825" s="84"/>
      <c r="AO825" s="84"/>
      <c r="AP825" s="84"/>
    </row>
    <row r="826" spans="7:42" ht="57.75" customHeight="1">
      <c r="G826" s="83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  <c r="AA826" s="84"/>
      <c r="AB826" s="84"/>
      <c r="AC826" s="84"/>
      <c r="AD826" s="84"/>
      <c r="AE826" s="84"/>
      <c r="AF826" s="84"/>
      <c r="AG826" s="84"/>
      <c r="AH826" s="84"/>
      <c r="AI826" s="84"/>
      <c r="AJ826" s="84"/>
      <c r="AK826" s="84"/>
      <c r="AL826" s="84"/>
      <c r="AM826" s="84"/>
      <c r="AN826" s="84"/>
      <c r="AO826" s="84"/>
      <c r="AP826" s="84"/>
    </row>
    <row r="827" spans="7:42" ht="57.75" customHeight="1">
      <c r="G827" s="83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  <c r="AA827" s="84"/>
      <c r="AB827" s="84"/>
      <c r="AC827" s="84"/>
      <c r="AD827" s="84"/>
      <c r="AE827" s="84"/>
      <c r="AF827" s="84"/>
      <c r="AG827" s="84"/>
      <c r="AH827" s="84"/>
      <c r="AI827" s="84"/>
      <c r="AJ827" s="84"/>
      <c r="AK827" s="84"/>
      <c r="AL827" s="84"/>
      <c r="AM827" s="84"/>
      <c r="AN827" s="84"/>
      <c r="AO827" s="84"/>
      <c r="AP827" s="84"/>
    </row>
    <row r="828" spans="7:42" ht="57.75" customHeight="1">
      <c r="G828" s="83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  <c r="AA828" s="84"/>
      <c r="AB828" s="84"/>
      <c r="AC828" s="84"/>
      <c r="AD828" s="84"/>
      <c r="AE828" s="84"/>
      <c r="AF828" s="84"/>
      <c r="AG828" s="84"/>
      <c r="AH828" s="84"/>
      <c r="AI828" s="84"/>
      <c r="AJ828" s="84"/>
      <c r="AK828" s="84"/>
      <c r="AL828" s="84"/>
      <c r="AM828" s="84"/>
      <c r="AN828" s="84"/>
      <c r="AO828" s="84"/>
      <c r="AP828" s="84"/>
    </row>
    <row r="829" spans="7:42" ht="57.75" customHeight="1">
      <c r="G829" s="83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  <c r="AA829" s="84"/>
      <c r="AB829" s="84"/>
      <c r="AC829" s="84"/>
      <c r="AD829" s="84"/>
      <c r="AE829" s="84"/>
      <c r="AF829" s="84"/>
      <c r="AG829" s="84"/>
      <c r="AH829" s="84"/>
      <c r="AI829" s="84"/>
      <c r="AJ829" s="84"/>
      <c r="AK829" s="84"/>
      <c r="AL829" s="84"/>
      <c r="AM829" s="84"/>
      <c r="AN829" s="84"/>
      <c r="AO829" s="84"/>
      <c r="AP829" s="84"/>
    </row>
    <row r="830" spans="7:42" ht="57.75" customHeight="1">
      <c r="G830" s="83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  <c r="AA830" s="84"/>
      <c r="AB830" s="84"/>
      <c r="AC830" s="84"/>
      <c r="AD830" s="84"/>
      <c r="AE830" s="84"/>
      <c r="AF830" s="84"/>
      <c r="AG830" s="84"/>
      <c r="AH830" s="84"/>
      <c r="AI830" s="84"/>
      <c r="AJ830" s="84"/>
      <c r="AK830" s="84"/>
      <c r="AL830" s="84"/>
      <c r="AM830" s="84"/>
      <c r="AN830" s="84"/>
      <c r="AO830" s="84"/>
      <c r="AP830" s="84"/>
    </row>
    <row r="831" spans="7:42" ht="57.75" customHeight="1">
      <c r="G831" s="83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  <c r="AA831" s="84"/>
      <c r="AB831" s="84"/>
      <c r="AC831" s="84"/>
      <c r="AD831" s="84"/>
      <c r="AE831" s="84"/>
      <c r="AF831" s="84"/>
      <c r="AG831" s="84"/>
      <c r="AH831" s="84"/>
      <c r="AI831" s="84"/>
      <c r="AJ831" s="84"/>
      <c r="AK831" s="84"/>
      <c r="AL831" s="84"/>
      <c r="AM831" s="84"/>
      <c r="AN831" s="84"/>
      <c r="AO831" s="84"/>
      <c r="AP831" s="84"/>
    </row>
    <row r="832" spans="7:42" ht="57.75" customHeight="1">
      <c r="G832" s="83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  <c r="AA832" s="84"/>
      <c r="AB832" s="84"/>
      <c r="AC832" s="84"/>
      <c r="AD832" s="84"/>
      <c r="AE832" s="84"/>
      <c r="AF832" s="84"/>
      <c r="AG832" s="84"/>
      <c r="AH832" s="84"/>
      <c r="AI832" s="84"/>
      <c r="AJ832" s="84"/>
      <c r="AK832" s="84"/>
      <c r="AL832" s="84"/>
      <c r="AM832" s="84"/>
      <c r="AN832" s="84"/>
      <c r="AO832" s="84"/>
      <c r="AP832" s="84"/>
    </row>
    <row r="833" spans="7:42" ht="57.75" customHeight="1">
      <c r="G833" s="83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  <c r="AA833" s="84"/>
      <c r="AB833" s="84"/>
      <c r="AC833" s="84"/>
      <c r="AD833" s="84"/>
      <c r="AE833" s="84"/>
      <c r="AF833" s="84"/>
      <c r="AG833" s="84"/>
      <c r="AH833" s="84"/>
      <c r="AI833" s="84"/>
      <c r="AJ833" s="84"/>
      <c r="AK833" s="84"/>
      <c r="AL833" s="84"/>
      <c r="AM833" s="84"/>
      <c r="AN833" s="84"/>
      <c r="AO833" s="84"/>
      <c r="AP833" s="84"/>
    </row>
    <row r="834" spans="7:42" ht="57.75" customHeight="1">
      <c r="G834" s="83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  <c r="AA834" s="84"/>
      <c r="AB834" s="84"/>
      <c r="AC834" s="84"/>
      <c r="AD834" s="84"/>
      <c r="AE834" s="84"/>
      <c r="AF834" s="84"/>
      <c r="AG834" s="84"/>
      <c r="AH834" s="84"/>
      <c r="AI834" s="84"/>
      <c r="AJ834" s="84"/>
      <c r="AK834" s="84"/>
      <c r="AL834" s="84"/>
      <c r="AM834" s="84"/>
      <c r="AN834" s="84"/>
      <c r="AO834" s="84"/>
      <c r="AP834" s="84"/>
    </row>
    <row r="835" spans="7:42" ht="57.75" customHeight="1">
      <c r="G835" s="83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  <c r="AA835" s="84"/>
      <c r="AB835" s="84"/>
      <c r="AC835" s="84"/>
      <c r="AD835" s="84"/>
      <c r="AE835" s="84"/>
      <c r="AF835" s="84"/>
      <c r="AG835" s="84"/>
      <c r="AH835" s="84"/>
      <c r="AI835" s="84"/>
      <c r="AJ835" s="84"/>
      <c r="AK835" s="84"/>
      <c r="AL835" s="84"/>
      <c r="AM835" s="84"/>
      <c r="AN835" s="84"/>
      <c r="AO835" s="84"/>
      <c r="AP835" s="84"/>
    </row>
    <row r="836" spans="7:42" ht="57.75" customHeight="1">
      <c r="G836" s="83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  <c r="AA836" s="84"/>
      <c r="AB836" s="84"/>
      <c r="AC836" s="84"/>
      <c r="AD836" s="84"/>
      <c r="AE836" s="84"/>
      <c r="AF836" s="84"/>
      <c r="AG836" s="84"/>
      <c r="AH836" s="84"/>
      <c r="AI836" s="84"/>
      <c r="AJ836" s="84"/>
      <c r="AK836" s="84"/>
      <c r="AL836" s="84"/>
      <c r="AM836" s="84"/>
      <c r="AN836" s="84"/>
      <c r="AO836" s="84"/>
      <c r="AP836" s="84"/>
    </row>
    <row r="837" spans="7:42" ht="57.75" customHeight="1">
      <c r="G837" s="83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  <c r="AA837" s="84"/>
      <c r="AB837" s="84"/>
      <c r="AC837" s="84"/>
      <c r="AD837" s="84"/>
      <c r="AE837" s="84"/>
      <c r="AF837" s="84"/>
      <c r="AG837" s="84"/>
      <c r="AH837" s="84"/>
      <c r="AI837" s="84"/>
      <c r="AJ837" s="84"/>
      <c r="AK837" s="84"/>
      <c r="AL837" s="84"/>
      <c r="AM837" s="84"/>
      <c r="AN837" s="84"/>
      <c r="AO837" s="84"/>
      <c r="AP837" s="84"/>
    </row>
    <row r="838" spans="7:42" ht="57.75" customHeight="1">
      <c r="G838" s="83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  <c r="AA838" s="84"/>
      <c r="AB838" s="84"/>
      <c r="AC838" s="84"/>
      <c r="AD838" s="84"/>
      <c r="AE838" s="84"/>
      <c r="AF838" s="84"/>
      <c r="AG838" s="84"/>
      <c r="AH838" s="84"/>
      <c r="AI838" s="84"/>
      <c r="AJ838" s="84"/>
      <c r="AK838" s="84"/>
      <c r="AL838" s="84"/>
      <c r="AM838" s="84"/>
      <c r="AN838" s="84"/>
      <c r="AO838" s="84"/>
      <c r="AP838" s="84"/>
    </row>
    <row r="839" spans="7:42" ht="57.75" customHeight="1">
      <c r="G839" s="83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  <c r="AA839" s="84"/>
      <c r="AB839" s="84"/>
      <c r="AC839" s="84"/>
      <c r="AD839" s="84"/>
      <c r="AE839" s="84"/>
      <c r="AF839" s="84"/>
      <c r="AG839" s="84"/>
      <c r="AH839" s="84"/>
      <c r="AI839" s="84"/>
      <c r="AJ839" s="84"/>
      <c r="AK839" s="84"/>
      <c r="AL839" s="84"/>
      <c r="AM839" s="84"/>
      <c r="AN839" s="84"/>
      <c r="AO839" s="84"/>
      <c r="AP839" s="84"/>
    </row>
    <row r="840" spans="7:42" ht="57.75" customHeight="1">
      <c r="G840" s="83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  <c r="AA840" s="84"/>
      <c r="AB840" s="84"/>
      <c r="AC840" s="84"/>
      <c r="AD840" s="84"/>
      <c r="AE840" s="84"/>
      <c r="AF840" s="84"/>
      <c r="AG840" s="84"/>
      <c r="AH840" s="84"/>
      <c r="AI840" s="84"/>
      <c r="AJ840" s="84"/>
      <c r="AK840" s="84"/>
      <c r="AL840" s="84"/>
      <c r="AM840" s="84"/>
      <c r="AN840" s="84"/>
      <c r="AO840" s="84"/>
      <c r="AP840" s="84"/>
    </row>
    <row r="841" spans="7:42" ht="57.75" customHeight="1">
      <c r="G841" s="83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  <c r="AA841" s="84"/>
      <c r="AB841" s="84"/>
      <c r="AC841" s="84"/>
      <c r="AD841" s="84"/>
      <c r="AE841" s="84"/>
      <c r="AF841" s="84"/>
      <c r="AG841" s="84"/>
      <c r="AH841" s="84"/>
      <c r="AI841" s="84"/>
      <c r="AJ841" s="84"/>
      <c r="AK841" s="84"/>
      <c r="AL841" s="84"/>
      <c r="AM841" s="84"/>
      <c r="AN841" s="84"/>
      <c r="AO841" s="84"/>
      <c r="AP841" s="84"/>
    </row>
    <row r="842" spans="7:42" ht="57.75" customHeight="1">
      <c r="G842" s="83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  <c r="AA842" s="84"/>
      <c r="AB842" s="84"/>
      <c r="AC842" s="84"/>
      <c r="AD842" s="84"/>
      <c r="AE842" s="84"/>
      <c r="AF842" s="84"/>
      <c r="AG842" s="84"/>
      <c r="AH842" s="84"/>
      <c r="AI842" s="84"/>
      <c r="AJ842" s="84"/>
      <c r="AK842" s="84"/>
      <c r="AL842" s="84"/>
      <c r="AM842" s="84"/>
      <c r="AN842" s="84"/>
      <c r="AO842" s="84"/>
      <c r="AP842" s="84"/>
    </row>
    <row r="843" spans="7:42" ht="57.75" customHeight="1">
      <c r="G843" s="83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  <c r="AA843" s="84"/>
      <c r="AB843" s="84"/>
      <c r="AC843" s="84"/>
      <c r="AD843" s="84"/>
      <c r="AE843" s="84"/>
      <c r="AF843" s="84"/>
      <c r="AG843" s="84"/>
      <c r="AH843" s="84"/>
      <c r="AI843" s="84"/>
      <c r="AJ843" s="84"/>
      <c r="AK843" s="84"/>
      <c r="AL843" s="84"/>
      <c r="AM843" s="84"/>
      <c r="AN843" s="84"/>
      <c r="AO843" s="84"/>
      <c r="AP843" s="84"/>
    </row>
    <row r="844" spans="7:42" ht="57.75" customHeight="1">
      <c r="G844" s="83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  <c r="AA844" s="84"/>
      <c r="AB844" s="84"/>
      <c r="AC844" s="84"/>
      <c r="AD844" s="84"/>
      <c r="AE844" s="84"/>
      <c r="AF844" s="84"/>
      <c r="AG844" s="84"/>
      <c r="AH844" s="84"/>
      <c r="AI844" s="84"/>
      <c r="AJ844" s="84"/>
      <c r="AK844" s="84"/>
      <c r="AL844" s="84"/>
      <c r="AM844" s="84"/>
      <c r="AN844" s="84"/>
      <c r="AO844" s="84"/>
      <c r="AP844" s="84"/>
    </row>
    <row r="845" spans="7:42" ht="57.75" customHeight="1">
      <c r="G845" s="83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  <c r="AA845" s="84"/>
      <c r="AB845" s="84"/>
      <c r="AC845" s="84"/>
      <c r="AD845" s="84"/>
      <c r="AE845" s="84"/>
      <c r="AF845" s="84"/>
      <c r="AG845" s="84"/>
      <c r="AH845" s="84"/>
      <c r="AI845" s="84"/>
      <c r="AJ845" s="84"/>
      <c r="AK845" s="84"/>
      <c r="AL845" s="84"/>
      <c r="AM845" s="84"/>
      <c r="AN845" s="84"/>
      <c r="AO845" s="84"/>
      <c r="AP845" s="84"/>
    </row>
    <row r="846" spans="7:42" ht="57.75" customHeight="1">
      <c r="G846" s="83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  <c r="AA846" s="84"/>
      <c r="AB846" s="84"/>
      <c r="AC846" s="84"/>
      <c r="AD846" s="84"/>
      <c r="AE846" s="84"/>
      <c r="AF846" s="84"/>
      <c r="AG846" s="84"/>
      <c r="AH846" s="84"/>
      <c r="AI846" s="84"/>
      <c r="AJ846" s="84"/>
      <c r="AK846" s="84"/>
      <c r="AL846" s="84"/>
      <c r="AM846" s="84"/>
      <c r="AN846" s="84"/>
      <c r="AO846" s="84"/>
      <c r="AP846" s="84"/>
    </row>
    <row r="847" spans="7:42" ht="57.75" customHeight="1">
      <c r="G847" s="83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  <c r="AA847" s="84"/>
      <c r="AB847" s="84"/>
      <c r="AC847" s="84"/>
      <c r="AD847" s="84"/>
      <c r="AE847" s="84"/>
      <c r="AF847" s="84"/>
      <c r="AG847" s="84"/>
      <c r="AH847" s="84"/>
      <c r="AI847" s="84"/>
      <c r="AJ847" s="84"/>
      <c r="AK847" s="84"/>
      <c r="AL847" s="84"/>
      <c r="AM847" s="84"/>
      <c r="AN847" s="84"/>
      <c r="AO847" s="84"/>
      <c r="AP847" s="84"/>
    </row>
    <row r="848" spans="7:42" ht="57.75" customHeight="1">
      <c r="G848" s="83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  <c r="AA848" s="84"/>
      <c r="AB848" s="84"/>
      <c r="AC848" s="84"/>
      <c r="AD848" s="84"/>
      <c r="AE848" s="84"/>
      <c r="AF848" s="84"/>
      <c r="AG848" s="84"/>
      <c r="AH848" s="84"/>
      <c r="AI848" s="84"/>
      <c r="AJ848" s="84"/>
      <c r="AK848" s="84"/>
      <c r="AL848" s="84"/>
      <c r="AM848" s="84"/>
      <c r="AN848" s="84"/>
      <c r="AO848" s="84"/>
      <c r="AP848" s="84"/>
    </row>
    <row r="849" spans="7:42" ht="57.75" customHeight="1">
      <c r="G849" s="83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  <c r="AN849" s="84"/>
      <c r="AO849" s="84"/>
      <c r="AP849" s="84"/>
    </row>
    <row r="850" spans="7:42" ht="57.75" customHeight="1">
      <c r="G850" s="83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  <c r="AA850" s="84"/>
      <c r="AB850" s="84"/>
      <c r="AC850" s="84"/>
      <c r="AD850" s="84"/>
      <c r="AE850" s="84"/>
      <c r="AF850" s="84"/>
      <c r="AG850" s="84"/>
      <c r="AH850" s="84"/>
      <c r="AI850" s="84"/>
      <c r="AJ850" s="84"/>
      <c r="AK850" s="84"/>
      <c r="AL850" s="84"/>
      <c r="AM850" s="84"/>
      <c r="AN850" s="84"/>
      <c r="AO850" s="84"/>
      <c r="AP850" s="84"/>
    </row>
    <row r="851" spans="7:42" ht="57.75" customHeight="1">
      <c r="G851" s="83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  <c r="AA851" s="84"/>
      <c r="AB851" s="84"/>
      <c r="AC851" s="84"/>
      <c r="AD851" s="84"/>
      <c r="AE851" s="84"/>
      <c r="AF851" s="84"/>
      <c r="AG851" s="84"/>
      <c r="AH851" s="84"/>
      <c r="AI851" s="84"/>
      <c r="AJ851" s="84"/>
      <c r="AK851" s="84"/>
      <c r="AL851" s="84"/>
      <c r="AM851" s="84"/>
      <c r="AN851" s="84"/>
      <c r="AO851" s="84"/>
      <c r="AP851" s="84"/>
    </row>
    <row r="852" spans="7:42" ht="57.75" customHeight="1">
      <c r="G852" s="83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  <c r="AA852" s="84"/>
      <c r="AB852" s="84"/>
      <c r="AC852" s="84"/>
      <c r="AD852" s="84"/>
      <c r="AE852" s="84"/>
      <c r="AF852" s="84"/>
      <c r="AG852" s="84"/>
      <c r="AH852" s="84"/>
      <c r="AI852" s="84"/>
      <c r="AJ852" s="84"/>
      <c r="AK852" s="84"/>
      <c r="AL852" s="84"/>
      <c r="AM852" s="84"/>
      <c r="AN852" s="84"/>
      <c r="AO852" s="84"/>
      <c r="AP852" s="84"/>
    </row>
    <row r="853" spans="7:42" ht="57.75" customHeight="1">
      <c r="G853" s="83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I853" s="84"/>
      <c r="AJ853" s="84"/>
      <c r="AK853" s="84"/>
      <c r="AL853" s="84"/>
      <c r="AM853" s="84"/>
      <c r="AN853" s="84"/>
      <c r="AO853" s="84"/>
      <c r="AP853" s="84"/>
    </row>
    <row r="854" spans="7:42" ht="57.75" customHeight="1">
      <c r="G854" s="83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  <c r="AA854" s="84"/>
      <c r="AB854" s="84"/>
      <c r="AC854" s="84"/>
      <c r="AD854" s="84"/>
      <c r="AE854" s="84"/>
      <c r="AF854" s="84"/>
      <c r="AG854" s="84"/>
      <c r="AH854" s="84"/>
      <c r="AI854" s="84"/>
      <c r="AJ854" s="84"/>
      <c r="AK854" s="84"/>
      <c r="AL854" s="84"/>
      <c r="AM854" s="84"/>
      <c r="AN854" s="84"/>
      <c r="AO854" s="84"/>
      <c r="AP854" s="84"/>
    </row>
    <row r="855" spans="7:42" ht="57.75" customHeight="1">
      <c r="G855" s="83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  <c r="AA855" s="84"/>
      <c r="AB855" s="84"/>
      <c r="AC855" s="84"/>
      <c r="AD855" s="84"/>
      <c r="AE855" s="84"/>
      <c r="AF855" s="84"/>
      <c r="AG855" s="84"/>
      <c r="AH855" s="84"/>
      <c r="AI855" s="84"/>
      <c r="AJ855" s="84"/>
      <c r="AK855" s="84"/>
      <c r="AL855" s="84"/>
      <c r="AM855" s="84"/>
      <c r="AN855" s="84"/>
      <c r="AO855" s="84"/>
      <c r="AP855" s="84"/>
    </row>
    <row r="856" spans="7:42" ht="57.75" customHeight="1">
      <c r="G856" s="83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  <c r="AA856" s="84"/>
      <c r="AB856" s="84"/>
      <c r="AC856" s="84"/>
      <c r="AD856" s="84"/>
      <c r="AE856" s="84"/>
      <c r="AF856" s="84"/>
      <c r="AG856" s="84"/>
      <c r="AH856" s="84"/>
      <c r="AI856" s="84"/>
      <c r="AJ856" s="84"/>
      <c r="AK856" s="84"/>
      <c r="AL856" s="84"/>
      <c r="AM856" s="84"/>
      <c r="AN856" s="84"/>
      <c r="AO856" s="84"/>
      <c r="AP856" s="84"/>
    </row>
    <row r="857" spans="7:42" ht="57.75" customHeight="1">
      <c r="G857" s="83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  <c r="AA857" s="84"/>
      <c r="AB857" s="84"/>
      <c r="AC857" s="84"/>
      <c r="AD857" s="84"/>
      <c r="AE857" s="84"/>
      <c r="AF857" s="84"/>
      <c r="AG857" s="84"/>
      <c r="AH857" s="84"/>
      <c r="AI857" s="84"/>
      <c r="AJ857" s="84"/>
      <c r="AK857" s="84"/>
      <c r="AL857" s="84"/>
      <c r="AM857" s="84"/>
      <c r="AN857" s="84"/>
      <c r="AO857" s="84"/>
      <c r="AP857" s="84"/>
    </row>
    <row r="858" spans="7:42" ht="57.75" customHeight="1">
      <c r="G858" s="83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  <c r="AA858" s="84"/>
      <c r="AB858" s="84"/>
      <c r="AC858" s="84"/>
      <c r="AD858" s="84"/>
      <c r="AE858" s="84"/>
      <c r="AF858" s="84"/>
      <c r="AG858" s="84"/>
      <c r="AH858" s="84"/>
      <c r="AI858" s="84"/>
      <c r="AJ858" s="84"/>
      <c r="AK858" s="84"/>
      <c r="AL858" s="84"/>
      <c r="AM858" s="84"/>
      <c r="AN858" s="84"/>
      <c r="AO858" s="84"/>
      <c r="AP858" s="84"/>
    </row>
    <row r="859" spans="7:42" ht="57.75" customHeight="1">
      <c r="G859" s="83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  <c r="AA859" s="84"/>
      <c r="AB859" s="84"/>
      <c r="AC859" s="84"/>
      <c r="AD859" s="84"/>
      <c r="AE859" s="84"/>
      <c r="AF859" s="84"/>
      <c r="AG859" s="84"/>
      <c r="AH859" s="84"/>
      <c r="AI859" s="84"/>
      <c r="AJ859" s="84"/>
      <c r="AK859" s="84"/>
      <c r="AL859" s="84"/>
      <c r="AM859" s="84"/>
      <c r="AN859" s="84"/>
      <c r="AO859" s="84"/>
      <c r="AP859" s="84"/>
    </row>
    <row r="860" spans="7:42" ht="57.75" customHeight="1">
      <c r="G860" s="83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  <c r="AA860" s="84"/>
      <c r="AB860" s="84"/>
      <c r="AC860" s="84"/>
      <c r="AD860" s="84"/>
      <c r="AE860" s="84"/>
      <c r="AF860" s="84"/>
      <c r="AG860" s="84"/>
      <c r="AH860" s="84"/>
      <c r="AI860" s="84"/>
      <c r="AJ860" s="84"/>
      <c r="AK860" s="84"/>
      <c r="AL860" s="84"/>
      <c r="AM860" s="84"/>
      <c r="AN860" s="84"/>
      <c r="AO860" s="84"/>
      <c r="AP860" s="84"/>
    </row>
    <row r="861" spans="7:42" ht="57.75" customHeight="1">
      <c r="G861" s="83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  <c r="AA861" s="84"/>
      <c r="AB861" s="84"/>
      <c r="AC861" s="84"/>
      <c r="AD861" s="84"/>
      <c r="AE861" s="84"/>
      <c r="AF861" s="84"/>
      <c r="AG861" s="84"/>
      <c r="AH861" s="84"/>
      <c r="AI861" s="84"/>
      <c r="AJ861" s="84"/>
      <c r="AK861" s="84"/>
      <c r="AL861" s="84"/>
      <c r="AM861" s="84"/>
      <c r="AN861" s="84"/>
      <c r="AO861" s="84"/>
      <c r="AP861" s="84"/>
    </row>
    <row r="862" spans="7:42" ht="57.75" customHeight="1">
      <c r="G862" s="83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  <c r="AA862" s="84"/>
      <c r="AB862" s="84"/>
      <c r="AC862" s="84"/>
      <c r="AD862" s="84"/>
      <c r="AE862" s="84"/>
      <c r="AF862" s="84"/>
      <c r="AG862" s="84"/>
      <c r="AH862" s="84"/>
      <c r="AI862" s="84"/>
      <c r="AJ862" s="84"/>
      <c r="AK862" s="84"/>
      <c r="AL862" s="84"/>
      <c r="AM862" s="84"/>
      <c r="AN862" s="84"/>
      <c r="AO862" s="84"/>
      <c r="AP862" s="84"/>
    </row>
    <row r="863" spans="7:42" ht="57.75" customHeight="1">
      <c r="G863" s="83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  <c r="AA863" s="84"/>
      <c r="AB863" s="84"/>
      <c r="AC863" s="84"/>
      <c r="AD863" s="84"/>
      <c r="AE863" s="84"/>
      <c r="AF863" s="84"/>
      <c r="AG863" s="84"/>
      <c r="AH863" s="84"/>
      <c r="AI863" s="84"/>
      <c r="AJ863" s="84"/>
      <c r="AK863" s="84"/>
      <c r="AL863" s="84"/>
      <c r="AM863" s="84"/>
      <c r="AN863" s="84"/>
      <c r="AO863" s="84"/>
      <c r="AP863" s="84"/>
    </row>
    <row r="864" spans="7:42" ht="57.75" customHeight="1">
      <c r="G864" s="83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  <c r="AA864" s="84"/>
      <c r="AB864" s="84"/>
      <c r="AC864" s="84"/>
      <c r="AD864" s="84"/>
      <c r="AE864" s="84"/>
      <c r="AF864" s="84"/>
      <c r="AG864" s="84"/>
      <c r="AH864" s="84"/>
      <c r="AI864" s="84"/>
      <c r="AJ864" s="84"/>
      <c r="AK864" s="84"/>
      <c r="AL864" s="84"/>
      <c r="AM864" s="84"/>
      <c r="AN864" s="84"/>
      <c r="AO864" s="84"/>
      <c r="AP864" s="84"/>
    </row>
    <row r="865" spans="7:42" ht="57.75" customHeight="1">
      <c r="G865" s="83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  <c r="AA865" s="84"/>
      <c r="AB865" s="84"/>
      <c r="AC865" s="84"/>
      <c r="AD865" s="84"/>
      <c r="AE865" s="84"/>
      <c r="AF865" s="84"/>
      <c r="AG865" s="84"/>
      <c r="AH865" s="84"/>
      <c r="AI865" s="84"/>
      <c r="AJ865" s="84"/>
      <c r="AK865" s="84"/>
      <c r="AL865" s="84"/>
      <c r="AM865" s="84"/>
      <c r="AN865" s="84"/>
      <c r="AO865" s="84"/>
      <c r="AP865" s="84"/>
    </row>
    <row r="866" spans="7:42" ht="57.75" customHeight="1">
      <c r="G866" s="83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  <c r="AA866" s="84"/>
      <c r="AB866" s="84"/>
      <c r="AC866" s="84"/>
      <c r="AD866" s="84"/>
      <c r="AE866" s="84"/>
      <c r="AF866" s="84"/>
      <c r="AG866" s="84"/>
      <c r="AH866" s="84"/>
      <c r="AI866" s="84"/>
      <c r="AJ866" s="84"/>
      <c r="AK866" s="84"/>
      <c r="AL866" s="84"/>
      <c r="AM866" s="84"/>
      <c r="AN866" s="84"/>
      <c r="AO866" s="84"/>
      <c r="AP866" s="84"/>
    </row>
    <row r="867" spans="7:42" ht="57.75" customHeight="1">
      <c r="G867" s="83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  <c r="AA867" s="84"/>
      <c r="AB867" s="84"/>
      <c r="AC867" s="84"/>
      <c r="AD867" s="84"/>
      <c r="AE867" s="84"/>
      <c r="AF867" s="84"/>
      <c r="AG867" s="84"/>
      <c r="AH867" s="84"/>
      <c r="AI867" s="84"/>
      <c r="AJ867" s="84"/>
      <c r="AK867" s="84"/>
      <c r="AL867" s="84"/>
      <c r="AM867" s="84"/>
      <c r="AN867" s="84"/>
      <c r="AO867" s="84"/>
      <c r="AP867" s="84"/>
    </row>
    <row r="868" spans="7:42" ht="57.75" customHeight="1">
      <c r="G868" s="83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  <c r="AA868" s="84"/>
      <c r="AB868" s="84"/>
      <c r="AC868" s="84"/>
      <c r="AD868" s="84"/>
      <c r="AE868" s="84"/>
      <c r="AF868" s="84"/>
      <c r="AG868" s="84"/>
      <c r="AH868" s="84"/>
      <c r="AI868" s="84"/>
      <c r="AJ868" s="84"/>
      <c r="AK868" s="84"/>
      <c r="AL868" s="84"/>
      <c r="AM868" s="84"/>
      <c r="AN868" s="84"/>
      <c r="AO868" s="84"/>
      <c r="AP868" s="84"/>
    </row>
    <row r="869" spans="7:42" ht="57.75" customHeight="1">
      <c r="G869" s="83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  <c r="AA869" s="84"/>
      <c r="AB869" s="84"/>
      <c r="AC869" s="84"/>
      <c r="AD869" s="84"/>
      <c r="AE869" s="84"/>
      <c r="AF869" s="84"/>
      <c r="AG869" s="84"/>
      <c r="AH869" s="84"/>
      <c r="AI869" s="84"/>
      <c r="AJ869" s="84"/>
      <c r="AK869" s="84"/>
      <c r="AL869" s="84"/>
      <c r="AM869" s="84"/>
      <c r="AN869" s="84"/>
      <c r="AO869" s="84"/>
      <c r="AP869" s="84"/>
    </row>
    <row r="870" spans="7:42" ht="57.75" customHeight="1">
      <c r="G870" s="83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  <c r="AN870" s="84"/>
      <c r="AO870" s="84"/>
      <c r="AP870" s="84"/>
    </row>
    <row r="871" spans="7:42" ht="57.75" customHeight="1">
      <c r="G871" s="83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  <c r="AA871" s="84"/>
      <c r="AB871" s="84"/>
      <c r="AC871" s="84"/>
      <c r="AD871" s="84"/>
      <c r="AE871" s="84"/>
      <c r="AF871" s="84"/>
      <c r="AG871" s="84"/>
      <c r="AH871" s="84"/>
      <c r="AI871" s="84"/>
      <c r="AJ871" s="84"/>
      <c r="AK871" s="84"/>
      <c r="AL871" s="84"/>
      <c r="AM871" s="84"/>
      <c r="AN871" s="84"/>
      <c r="AO871" s="84"/>
      <c r="AP871" s="84"/>
    </row>
    <row r="872" spans="7:42" ht="57.75" customHeight="1">
      <c r="G872" s="83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  <c r="AA872" s="84"/>
      <c r="AB872" s="84"/>
      <c r="AC872" s="84"/>
      <c r="AD872" s="84"/>
      <c r="AE872" s="84"/>
      <c r="AF872" s="84"/>
      <c r="AG872" s="84"/>
      <c r="AH872" s="84"/>
      <c r="AI872" s="84"/>
      <c r="AJ872" s="84"/>
      <c r="AK872" s="84"/>
      <c r="AL872" s="84"/>
      <c r="AM872" s="84"/>
      <c r="AN872" s="84"/>
      <c r="AO872" s="84"/>
      <c r="AP872" s="84"/>
    </row>
    <row r="873" spans="7:42" ht="57.75" customHeight="1">
      <c r="G873" s="83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  <c r="AN873" s="84"/>
      <c r="AO873" s="84"/>
      <c r="AP873" s="84"/>
    </row>
    <row r="874" spans="7:42" ht="57.75" customHeight="1">
      <c r="G874" s="83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  <c r="AA874" s="84"/>
      <c r="AB874" s="84"/>
      <c r="AC874" s="84"/>
      <c r="AD874" s="84"/>
      <c r="AE874" s="84"/>
      <c r="AF874" s="84"/>
      <c r="AG874" s="84"/>
      <c r="AH874" s="84"/>
      <c r="AI874" s="84"/>
      <c r="AJ874" s="84"/>
      <c r="AK874" s="84"/>
      <c r="AL874" s="84"/>
      <c r="AM874" s="84"/>
      <c r="AN874" s="84"/>
      <c r="AO874" s="84"/>
      <c r="AP874" s="84"/>
    </row>
    <row r="875" spans="7:42" ht="57.75" customHeight="1">
      <c r="G875" s="83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  <c r="AA875" s="84"/>
      <c r="AB875" s="84"/>
      <c r="AC875" s="84"/>
      <c r="AD875" s="84"/>
      <c r="AE875" s="84"/>
      <c r="AF875" s="84"/>
      <c r="AG875" s="84"/>
      <c r="AH875" s="84"/>
      <c r="AI875" s="84"/>
      <c r="AJ875" s="84"/>
      <c r="AK875" s="84"/>
      <c r="AL875" s="84"/>
      <c r="AM875" s="84"/>
      <c r="AN875" s="84"/>
      <c r="AO875" s="84"/>
      <c r="AP875" s="84"/>
    </row>
    <row r="876" spans="7:42" ht="57.75" customHeight="1">
      <c r="G876" s="83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  <c r="AA876" s="84"/>
      <c r="AB876" s="84"/>
      <c r="AC876" s="84"/>
      <c r="AD876" s="84"/>
      <c r="AE876" s="84"/>
      <c r="AF876" s="84"/>
      <c r="AG876" s="84"/>
      <c r="AH876" s="84"/>
      <c r="AI876" s="84"/>
      <c r="AJ876" s="84"/>
      <c r="AK876" s="84"/>
      <c r="AL876" s="84"/>
      <c r="AM876" s="84"/>
      <c r="AN876" s="84"/>
      <c r="AO876" s="84"/>
      <c r="AP876" s="84"/>
    </row>
    <row r="877" spans="7:42" ht="57.75" customHeight="1">
      <c r="G877" s="83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  <c r="AA877" s="84"/>
      <c r="AB877" s="84"/>
      <c r="AC877" s="84"/>
      <c r="AD877" s="84"/>
      <c r="AE877" s="84"/>
      <c r="AF877" s="84"/>
      <c r="AG877" s="84"/>
      <c r="AH877" s="84"/>
      <c r="AI877" s="84"/>
      <c r="AJ877" s="84"/>
      <c r="AK877" s="84"/>
      <c r="AL877" s="84"/>
      <c r="AM877" s="84"/>
      <c r="AN877" s="84"/>
      <c r="AO877" s="84"/>
      <c r="AP877" s="84"/>
    </row>
    <row r="878" spans="7:42" ht="57.75" customHeight="1">
      <c r="G878" s="83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  <c r="AA878" s="84"/>
      <c r="AB878" s="84"/>
      <c r="AC878" s="84"/>
      <c r="AD878" s="84"/>
      <c r="AE878" s="84"/>
      <c r="AF878" s="84"/>
      <c r="AG878" s="84"/>
      <c r="AH878" s="84"/>
      <c r="AI878" s="84"/>
      <c r="AJ878" s="84"/>
      <c r="AK878" s="84"/>
      <c r="AL878" s="84"/>
      <c r="AM878" s="84"/>
      <c r="AN878" s="84"/>
      <c r="AO878" s="84"/>
      <c r="AP878" s="84"/>
    </row>
    <row r="879" spans="7:42" ht="57.75" customHeight="1">
      <c r="G879" s="83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  <c r="AA879" s="84"/>
      <c r="AB879" s="84"/>
      <c r="AC879" s="84"/>
      <c r="AD879" s="84"/>
      <c r="AE879" s="84"/>
      <c r="AF879" s="84"/>
      <c r="AG879" s="84"/>
      <c r="AH879" s="84"/>
      <c r="AI879" s="84"/>
      <c r="AJ879" s="84"/>
      <c r="AK879" s="84"/>
      <c r="AL879" s="84"/>
      <c r="AM879" s="84"/>
      <c r="AN879" s="84"/>
      <c r="AO879" s="84"/>
      <c r="AP879" s="84"/>
    </row>
    <row r="880" spans="7:42" ht="57.75" customHeight="1">
      <c r="G880" s="83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  <c r="AA880" s="84"/>
      <c r="AB880" s="84"/>
      <c r="AC880" s="84"/>
      <c r="AD880" s="84"/>
      <c r="AE880" s="84"/>
      <c r="AF880" s="84"/>
      <c r="AG880" s="84"/>
      <c r="AH880" s="84"/>
      <c r="AI880" s="84"/>
      <c r="AJ880" s="84"/>
      <c r="AK880" s="84"/>
      <c r="AL880" s="84"/>
      <c r="AM880" s="84"/>
      <c r="AN880" s="84"/>
      <c r="AO880" s="84"/>
      <c r="AP880" s="84"/>
    </row>
    <row r="881" spans="7:42" ht="57.75" customHeight="1">
      <c r="G881" s="83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  <c r="AA881" s="84"/>
      <c r="AB881" s="84"/>
      <c r="AC881" s="84"/>
      <c r="AD881" s="84"/>
      <c r="AE881" s="84"/>
      <c r="AF881" s="84"/>
      <c r="AG881" s="84"/>
      <c r="AH881" s="84"/>
      <c r="AI881" s="84"/>
      <c r="AJ881" s="84"/>
      <c r="AK881" s="84"/>
      <c r="AL881" s="84"/>
      <c r="AM881" s="84"/>
      <c r="AN881" s="84"/>
      <c r="AO881" s="84"/>
      <c r="AP881" s="84"/>
    </row>
    <row r="882" spans="7:42" ht="57.75" customHeight="1">
      <c r="G882" s="83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  <c r="AA882" s="84"/>
      <c r="AB882" s="84"/>
      <c r="AC882" s="84"/>
      <c r="AD882" s="84"/>
      <c r="AE882" s="84"/>
      <c r="AF882" s="84"/>
      <c r="AG882" s="84"/>
      <c r="AH882" s="84"/>
      <c r="AI882" s="84"/>
      <c r="AJ882" s="84"/>
      <c r="AK882" s="84"/>
      <c r="AL882" s="84"/>
      <c r="AM882" s="84"/>
      <c r="AN882" s="84"/>
      <c r="AO882" s="84"/>
      <c r="AP882" s="84"/>
    </row>
    <row r="883" spans="7:42" ht="57.75" customHeight="1">
      <c r="G883" s="83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  <c r="AA883" s="84"/>
      <c r="AB883" s="84"/>
      <c r="AC883" s="84"/>
      <c r="AD883" s="84"/>
      <c r="AE883" s="84"/>
      <c r="AF883" s="84"/>
      <c r="AG883" s="84"/>
      <c r="AH883" s="84"/>
      <c r="AI883" s="84"/>
      <c r="AJ883" s="84"/>
      <c r="AK883" s="84"/>
      <c r="AL883" s="84"/>
      <c r="AM883" s="84"/>
      <c r="AN883" s="84"/>
      <c r="AO883" s="84"/>
      <c r="AP883" s="84"/>
    </row>
    <row r="884" spans="7:42" ht="57.75" customHeight="1">
      <c r="G884" s="83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  <c r="AA884" s="84"/>
      <c r="AB884" s="84"/>
      <c r="AC884" s="84"/>
      <c r="AD884" s="84"/>
      <c r="AE884" s="84"/>
      <c r="AF884" s="84"/>
      <c r="AG884" s="84"/>
      <c r="AH884" s="84"/>
      <c r="AI884" s="84"/>
      <c r="AJ884" s="84"/>
      <c r="AK884" s="84"/>
      <c r="AL884" s="84"/>
      <c r="AM884" s="84"/>
      <c r="AN884" s="84"/>
      <c r="AO884" s="84"/>
      <c r="AP884" s="84"/>
    </row>
    <row r="885" spans="7:42" ht="57.75" customHeight="1">
      <c r="G885" s="83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  <c r="AA885" s="84"/>
      <c r="AB885" s="84"/>
      <c r="AC885" s="84"/>
      <c r="AD885" s="84"/>
      <c r="AE885" s="84"/>
      <c r="AF885" s="84"/>
      <c r="AG885" s="84"/>
      <c r="AH885" s="84"/>
      <c r="AI885" s="84"/>
      <c r="AJ885" s="84"/>
      <c r="AK885" s="84"/>
      <c r="AL885" s="84"/>
      <c r="AM885" s="84"/>
      <c r="AN885" s="84"/>
      <c r="AO885" s="84"/>
      <c r="AP885" s="84"/>
    </row>
    <row r="886" spans="7:42" ht="57.75" customHeight="1">
      <c r="G886" s="83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  <c r="AA886" s="84"/>
      <c r="AB886" s="84"/>
      <c r="AC886" s="84"/>
      <c r="AD886" s="84"/>
      <c r="AE886" s="84"/>
      <c r="AF886" s="84"/>
      <c r="AG886" s="84"/>
      <c r="AH886" s="84"/>
      <c r="AI886" s="84"/>
      <c r="AJ886" s="84"/>
      <c r="AK886" s="84"/>
      <c r="AL886" s="84"/>
      <c r="AM886" s="84"/>
      <c r="AN886" s="84"/>
      <c r="AO886" s="84"/>
      <c r="AP886" s="84"/>
    </row>
    <row r="887" spans="7:42" ht="57.75" customHeight="1">
      <c r="G887" s="83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  <c r="AA887" s="84"/>
      <c r="AB887" s="84"/>
      <c r="AC887" s="84"/>
      <c r="AD887" s="84"/>
      <c r="AE887" s="84"/>
      <c r="AF887" s="84"/>
      <c r="AG887" s="84"/>
      <c r="AH887" s="84"/>
      <c r="AI887" s="84"/>
      <c r="AJ887" s="84"/>
      <c r="AK887" s="84"/>
      <c r="AL887" s="84"/>
      <c r="AM887" s="84"/>
      <c r="AN887" s="84"/>
      <c r="AO887" s="84"/>
      <c r="AP887" s="84"/>
    </row>
    <row r="888" spans="7:42" ht="57.75" customHeight="1">
      <c r="G888" s="83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  <c r="AA888" s="84"/>
      <c r="AB888" s="84"/>
      <c r="AC888" s="84"/>
      <c r="AD888" s="84"/>
      <c r="AE888" s="84"/>
      <c r="AF888" s="84"/>
      <c r="AG888" s="84"/>
      <c r="AH888" s="84"/>
      <c r="AI888" s="84"/>
      <c r="AJ888" s="84"/>
      <c r="AK888" s="84"/>
      <c r="AL888" s="84"/>
      <c r="AM888" s="84"/>
      <c r="AN888" s="84"/>
      <c r="AO888" s="84"/>
      <c r="AP888" s="84"/>
    </row>
    <row r="889" spans="7:42" ht="57.75" customHeight="1">
      <c r="G889" s="83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  <c r="AA889" s="84"/>
      <c r="AB889" s="84"/>
      <c r="AC889" s="84"/>
      <c r="AD889" s="84"/>
      <c r="AE889" s="84"/>
      <c r="AF889" s="84"/>
      <c r="AG889" s="84"/>
      <c r="AH889" s="84"/>
      <c r="AI889" s="84"/>
      <c r="AJ889" s="84"/>
      <c r="AK889" s="84"/>
      <c r="AL889" s="84"/>
      <c r="AM889" s="84"/>
      <c r="AN889" s="84"/>
      <c r="AO889" s="84"/>
      <c r="AP889" s="84"/>
    </row>
    <row r="890" spans="7:42" ht="57.75" customHeight="1">
      <c r="G890" s="83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  <c r="AA890" s="84"/>
      <c r="AB890" s="84"/>
      <c r="AC890" s="84"/>
      <c r="AD890" s="84"/>
      <c r="AE890" s="84"/>
      <c r="AF890" s="84"/>
      <c r="AG890" s="84"/>
      <c r="AH890" s="84"/>
      <c r="AI890" s="84"/>
      <c r="AJ890" s="84"/>
      <c r="AK890" s="84"/>
      <c r="AL890" s="84"/>
      <c r="AM890" s="84"/>
      <c r="AN890" s="84"/>
      <c r="AO890" s="84"/>
      <c r="AP890" s="84"/>
    </row>
    <row r="891" spans="7:42" ht="57.75" customHeight="1">
      <c r="G891" s="83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  <c r="AA891" s="84"/>
      <c r="AB891" s="84"/>
      <c r="AC891" s="84"/>
      <c r="AD891" s="84"/>
      <c r="AE891" s="84"/>
      <c r="AF891" s="84"/>
      <c r="AG891" s="84"/>
      <c r="AH891" s="84"/>
      <c r="AI891" s="84"/>
      <c r="AJ891" s="84"/>
      <c r="AK891" s="84"/>
      <c r="AL891" s="84"/>
      <c r="AM891" s="84"/>
      <c r="AN891" s="84"/>
      <c r="AO891" s="84"/>
      <c r="AP891" s="84"/>
    </row>
    <row r="892" spans="7:42" ht="57.75" customHeight="1">
      <c r="G892" s="83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  <c r="AA892" s="84"/>
      <c r="AB892" s="84"/>
      <c r="AC892" s="84"/>
      <c r="AD892" s="84"/>
      <c r="AE892" s="84"/>
      <c r="AF892" s="84"/>
      <c r="AG892" s="84"/>
      <c r="AH892" s="84"/>
      <c r="AI892" s="84"/>
      <c r="AJ892" s="84"/>
      <c r="AK892" s="84"/>
      <c r="AL892" s="84"/>
      <c r="AM892" s="84"/>
      <c r="AN892" s="84"/>
      <c r="AO892" s="84"/>
      <c r="AP892" s="84"/>
    </row>
    <row r="893" spans="7:42" ht="57.75" customHeight="1">
      <c r="G893" s="83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  <c r="AA893" s="84"/>
      <c r="AB893" s="84"/>
      <c r="AC893" s="84"/>
      <c r="AD893" s="84"/>
      <c r="AE893" s="84"/>
      <c r="AF893" s="84"/>
      <c r="AG893" s="84"/>
      <c r="AH893" s="84"/>
      <c r="AI893" s="84"/>
      <c r="AJ893" s="84"/>
      <c r="AK893" s="84"/>
      <c r="AL893" s="84"/>
      <c r="AM893" s="84"/>
      <c r="AN893" s="84"/>
      <c r="AO893" s="84"/>
      <c r="AP893" s="84"/>
    </row>
    <row r="894" spans="7:42" ht="57.75" customHeight="1">
      <c r="G894" s="83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  <c r="AA894" s="84"/>
      <c r="AB894" s="84"/>
      <c r="AC894" s="84"/>
      <c r="AD894" s="84"/>
      <c r="AE894" s="84"/>
      <c r="AF894" s="84"/>
      <c r="AG894" s="84"/>
      <c r="AH894" s="84"/>
      <c r="AI894" s="84"/>
      <c r="AJ894" s="84"/>
      <c r="AK894" s="84"/>
      <c r="AL894" s="84"/>
      <c r="AM894" s="84"/>
      <c r="AN894" s="84"/>
      <c r="AO894" s="84"/>
      <c r="AP894" s="84"/>
    </row>
    <row r="895" spans="7:42" ht="57.75" customHeight="1">
      <c r="G895" s="83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  <c r="AA895" s="84"/>
      <c r="AB895" s="84"/>
      <c r="AC895" s="84"/>
      <c r="AD895" s="84"/>
      <c r="AE895" s="84"/>
      <c r="AF895" s="84"/>
      <c r="AG895" s="84"/>
      <c r="AH895" s="84"/>
      <c r="AI895" s="84"/>
      <c r="AJ895" s="84"/>
      <c r="AK895" s="84"/>
      <c r="AL895" s="84"/>
      <c r="AM895" s="84"/>
      <c r="AN895" s="84"/>
      <c r="AO895" s="84"/>
      <c r="AP895" s="84"/>
    </row>
    <row r="896" spans="7:42" ht="57.75" customHeight="1">
      <c r="G896" s="83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  <c r="AA896" s="84"/>
      <c r="AB896" s="84"/>
      <c r="AC896" s="84"/>
      <c r="AD896" s="84"/>
      <c r="AE896" s="84"/>
      <c r="AF896" s="84"/>
      <c r="AG896" s="84"/>
      <c r="AH896" s="84"/>
      <c r="AI896" s="84"/>
      <c r="AJ896" s="84"/>
      <c r="AK896" s="84"/>
      <c r="AL896" s="84"/>
      <c r="AM896" s="84"/>
      <c r="AN896" s="84"/>
      <c r="AO896" s="84"/>
      <c r="AP896" s="84"/>
    </row>
    <row r="897" spans="7:42" ht="57.75" customHeight="1">
      <c r="G897" s="83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  <c r="AA897" s="84"/>
      <c r="AB897" s="84"/>
      <c r="AC897" s="84"/>
      <c r="AD897" s="84"/>
      <c r="AE897" s="84"/>
      <c r="AF897" s="84"/>
      <c r="AG897" s="84"/>
      <c r="AH897" s="84"/>
      <c r="AI897" s="84"/>
      <c r="AJ897" s="84"/>
      <c r="AK897" s="84"/>
      <c r="AL897" s="84"/>
      <c r="AM897" s="84"/>
      <c r="AN897" s="84"/>
      <c r="AO897" s="84"/>
      <c r="AP897" s="84"/>
    </row>
    <row r="898" spans="7:42" ht="57.75" customHeight="1">
      <c r="G898" s="83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  <c r="AA898" s="84"/>
      <c r="AB898" s="84"/>
      <c r="AC898" s="84"/>
      <c r="AD898" s="84"/>
      <c r="AE898" s="84"/>
      <c r="AF898" s="84"/>
      <c r="AG898" s="84"/>
      <c r="AH898" s="84"/>
      <c r="AI898" s="84"/>
      <c r="AJ898" s="84"/>
      <c r="AK898" s="84"/>
      <c r="AL898" s="84"/>
      <c r="AM898" s="84"/>
      <c r="AN898" s="84"/>
      <c r="AO898" s="84"/>
      <c r="AP898" s="84"/>
    </row>
    <row r="899" spans="7:42" ht="57.75" customHeight="1">
      <c r="G899" s="83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  <c r="AA899" s="84"/>
      <c r="AB899" s="84"/>
      <c r="AC899" s="84"/>
      <c r="AD899" s="84"/>
      <c r="AE899" s="84"/>
      <c r="AF899" s="84"/>
      <c r="AG899" s="84"/>
      <c r="AH899" s="84"/>
      <c r="AI899" s="84"/>
      <c r="AJ899" s="84"/>
      <c r="AK899" s="84"/>
      <c r="AL899" s="84"/>
      <c r="AM899" s="84"/>
      <c r="AN899" s="84"/>
      <c r="AO899" s="84"/>
      <c r="AP899" s="84"/>
    </row>
    <row r="900" spans="7:42" ht="57.75" customHeight="1">
      <c r="G900" s="83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  <c r="AA900" s="84"/>
      <c r="AB900" s="84"/>
      <c r="AC900" s="84"/>
      <c r="AD900" s="84"/>
      <c r="AE900" s="84"/>
      <c r="AF900" s="84"/>
      <c r="AG900" s="84"/>
      <c r="AH900" s="84"/>
      <c r="AI900" s="84"/>
      <c r="AJ900" s="84"/>
      <c r="AK900" s="84"/>
      <c r="AL900" s="84"/>
      <c r="AM900" s="84"/>
      <c r="AN900" s="84"/>
      <c r="AO900" s="84"/>
      <c r="AP900" s="84"/>
    </row>
    <row r="901" spans="7:42" ht="57.75" customHeight="1">
      <c r="G901" s="83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  <c r="AA901" s="84"/>
      <c r="AB901" s="84"/>
      <c r="AC901" s="84"/>
      <c r="AD901" s="84"/>
      <c r="AE901" s="84"/>
      <c r="AF901" s="84"/>
      <c r="AG901" s="84"/>
      <c r="AH901" s="84"/>
      <c r="AI901" s="84"/>
      <c r="AJ901" s="84"/>
      <c r="AK901" s="84"/>
      <c r="AL901" s="84"/>
      <c r="AM901" s="84"/>
      <c r="AN901" s="84"/>
      <c r="AO901" s="84"/>
      <c r="AP901" s="84"/>
    </row>
    <row r="902" spans="7:42" ht="57.75" customHeight="1">
      <c r="G902" s="83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  <c r="AA902" s="84"/>
      <c r="AB902" s="84"/>
      <c r="AC902" s="84"/>
      <c r="AD902" s="84"/>
      <c r="AE902" s="84"/>
      <c r="AF902" s="84"/>
      <c r="AG902" s="84"/>
      <c r="AH902" s="84"/>
      <c r="AI902" s="84"/>
      <c r="AJ902" s="84"/>
      <c r="AK902" s="84"/>
      <c r="AL902" s="84"/>
      <c r="AM902" s="84"/>
      <c r="AN902" s="84"/>
      <c r="AO902" s="84"/>
      <c r="AP902" s="84"/>
    </row>
    <row r="903" spans="7:42" ht="57.75" customHeight="1">
      <c r="G903" s="83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  <c r="AA903" s="84"/>
      <c r="AB903" s="84"/>
      <c r="AC903" s="84"/>
      <c r="AD903" s="84"/>
      <c r="AE903" s="84"/>
      <c r="AF903" s="84"/>
      <c r="AG903" s="84"/>
      <c r="AH903" s="84"/>
      <c r="AI903" s="84"/>
      <c r="AJ903" s="84"/>
      <c r="AK903" s="84"/>
      <c r="AL903" s="84"/>
      <c r="AM903" s="84"/>
      <c r="AN903" s="84"/>
      <c r="AO903" s="84"/>
      <c r="AP903" s="84"/>
    </row>
    <row r="904" spans="7:42" ht="57.75" customHeight="1">
      <c r="G904" s="83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  <c r="AA904" s="84"/>
      <c r="AB904" s="84"/>
      <c r="AC904" s="84"/>
      <c r="AD904" s="84"/>
      <c r="AE904" s="84"/>
      <c r="AF904" s="84"/>
      <c r="AG904" s="84"/>
      <c r="AH904" s="84"/>
      <c r="AI904" s="84"/>
      <c r="AJ904" s="84"/>
      <c r="AK904" s="84"/>
      <c r="AL904" s="84"/>
      <c r="AM904" s="84"/>
      <c r="AN904" s="84"/>
      <c r="AO904" s="84"/>
      <c r="AP904" s="84"/>
    </row>
    <row r="905" spans="7:42" ht="57.75" customHeight="1">
      <c r="G905" s="83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  <c r="AA905" s="84"/>
      <c r="AB905" s="84"/>
      <c r="AC905" s="84"/>
      <c r="AD905" s="84"/>
      <c r="AE905" s="84"/>
      <c r="AF905" s="84"/>
      <c r="AG905" s="84"/>
      <c r="AH905" s="84"/>
      <c r="AI905" s="84"/>
      <c r="AJ905" s="84"/>
      <c r="AK905" s="84"/>
      <c r="AL905" s="84"/>
      <c r="AM905" s="84"/>
      <c r="AN905" s="84"/>
      <c r="AO905" s="84"/>
      <c r="AP905" s="84"/>
    </row>
    <row r="906" spans="7:42" ht="57.75" customHeight="1">
      <c r="G906" s="83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  <c r="AA906" s="84"/>
      <c r="AB906" s="84"/>
      <c r="AC906" s="84"/>
      <c r="AD906" s="84"/>
      <c r="AE906" s="84"/>
      <c r="AF906" s="84"/>
      <c r="AG906" s="84"/>
      <c r="AH906" s="84"/>
      <c r="AI906" s="84"/>
      <c r="AJ906" s="84"/>
      <c r="AK906" s="84"/>
      <c r="AL906" s="84"/>
      <c r="AM906" s="84"/>
      <c r="AN906" s="84"/>
      <c r="AO906" s="84"/>
      <c r="AP906" s="84"/>
    </row>
    <row r="907" spans="7:42" ht="57.75" customHeight="1">
      <c r="G907" s="83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  <c r="AA907" s="84"/>
      <c r="AB907" s="84"/>
      <c r="AC907" s="84"/>
      <c r="AD907" s="84"/>
      <c r="AE907" s="84"/>
      <c r="AF907" s="84"/>
      <c r="AG907" s="84"/>
      <c r="AH907" s="84"/>
      <c r="AI907" s="84"/>
      <c r="AJ907" s="84"/>
      <c r="AK907" s="84"/>
      <c r="AL907" s="84"/>
      <c r="AM907" s="84"/>
      <c r="AN907" s="84"/>
      <c r="AO907" s="84"/>
      <c r="AP907" s="84"/>
    </row>
    <row r="908" spans="7:42" ht="57.75" customHeight="1">
      <c r="G908" s="83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  <c r="AA908" s="84"/>
      <c r="AB908" s="84"/>
      <c r="AC908" s="84"/>
      <c r="AD908" s="84"/>
      <c r="AE908" s="84"/>
      <c r="AF908" s="84"/>
      <c r="AG908" s="84"/>
      <c r="AH908" s="84"/>
      <c r="AI908" s="84"/>
      <c r="AJ908" s="84"/>
      <c r="AK908" s="84"/>
      <c r="AL908" s="84"/>
      <c r="AM908" s="84"/>
      <c r="AN908" s="84"/>
      <c r="AO908" s="84"/>
      <c r="AP908" s="84"/>
    </row>
    <row r="909" spans="7:42" ht="57.75" customHeight="1">
      <c r="G909" s="83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I909" s="84"/>
      <c r="AJ909" s="84"/>
      <c r="AK909" s="84"/>
      <c r="AL909" s="84"/>
      <c r="AM909" s="84"/>
      <c r="AN909" s="84"/>
      <c r="AO909" s="84"/>
      <c r="AP909" s="84"/>
    </row>
    <row r="910" spans="7:42" ht="57.75" customHeight="1">
      <c r="G910" s="83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  <c r="AA910" s="84"/>
      <c r="AB910" s="84"/>
      <c r="AC910" s="84"/>
      <c r="AD910" s="84"/>
      <c r="AE910" s="84"/>
      <c r="AF910" s="84"/>
      <c r="AG910" s="84"/>
      <c r="AH910" s="84"/>
      <c r="AI910" s="84"/>
      <c r="AJ910" s="84"/>
      <c r="AK910" s="84"/>
      <c r="AL910" s="84"/>
      <c r="AM910" s="84"/>
      <c r="AN910" s="84"/>
      <c r="AO910" s="84"/>
      <c r="AP910" s="84"/>
    </row>
    <row r="911" spans="7:42" ht="57.75" customHeight="1">
      <c r="G911" s="83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  <c r="AA911" s="84"/>
      <c r="AB911" s="84"/>
      <c r="AC911" s="84"/>
      <c r="AD911" s="84"/>
      <c r="AE911" s="84"/>
      <c r="AF911" s="84"/>
      <c r="AG911" s="84"/>
      <c r="AH911" s="84"/>
      <c r="AI911" s="84"/>
      <c r="AJ911" s="84"/>
      <c r="AK911" s="84"/>
      <c r="AL911" s="84"/>
      <c r="AM911" s="84"/>
      <c r="AN911" s="84"/>
      <c r="AO911" s="84"/>
      <c r="AP911" s="84"/>
    </row>
    <row r="912" spans="7:42" ht="57.75" customHeight="1">
      <c r="G912" s="83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  <c r="AA912" s="84"/>
      <c r="AB912" s="84"/>
      <c r="AC912" s="84"/>
      <c r="AD912" s="84"/>
      <c r="AE912" s="84"/>
      <c r="AF912" s="84"/>
      <c r="AG912" s="84"/>
      <c r="AH912" s="84"/>
      <c r="AI912" s="84"/>
      <c r="AJ912" s="84"/>
      <c r="AK912" s="84"/>
      <c r="AL912" s="84"/>
      <c r="AM912" s="84"/>
      <c r="AN912" s="84"/>
      <c r="AO912" s="84"/>
      <c r="AP912" s="84"/>
    </row>
    <row r="913" spans="7:42" ht="57.75" customHeight="1">
      <c r="G913" s="83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  <c r="AA913" s="84"/>
      <c r="AB913" s="84"/>
      <c r="AC913" s="84"/>
      <c r="AD913" s="84"/>
      <c r="AE913" s="84"/>
      <c r="AF913" s="84"/>
      <c r="AG913" s="84"/>
      <c r="AH913" s="84"/>
      <c r="AI913" s="84"/>
      <c r="AJ913" s="84"/>
      <c r="AK913" s="84"/>
      <c r="AL913" s="84"/>
      <c r="AM913" s="84"/>
      <c r="AN913" s="84"/>
      <c r="AO913" s="84"/>
      <c r="AP913" s="84"/>
    </row>
    <row r="914" spans="7:42" ht="57.75" customHeight="1">
      <c r="G914" s="83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  <c r="AA914" s="84"/>
      <c r="AB914" s="84"/>
      <c r="AC914" s="84"/>
      <c r="AD914" s="84"/>
      <c r="AE914" s="84"/>
      <c r="AF914" s="84"/>
      <c r="AG914" s="84"/>
      <c r="AH914" s="84"/>
      <c r="AI914" s="84"/>
      <c r="AJ914" s="84"/>
      <c r="AK914" s="84"/>
      <c r="AL914" s="84"/>
      <c r="AM914" s="84"/>
      <c r="AN914" s="84"/>
      <c r="AO914" s="84"/>
      <c r="AP914" s="84"/>
    </row>
    <row r="915" spans="7:42" ht="57.75" customHeight="1">
      <c r="G915" s="83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  <c r="AA915" s="84"/>
      <c r="AB915" s="84"/>
      <c r="AC915" s="84"/>
      <c r="AD915" s="84"/>
      <c r="AE915" s="84"/>
      <c r="AF915" s="84"/>
      <c r="AG915" s="84"/>
      <c r="AH915" s="84"/>
      <c r="AI915" s="84"/>
      <c r="AJ915" s="84"/>
      <c r="AK915" s="84"/>
      <c r="AL915" s="84"/>
      <c r="AM915" s="84"/>
      <c r="AN915" s="84"/>
      <c r="AO915" s="84"/>
      <c r="AP915" s="84"/>
    </row>
    <row r="916" spans="7:42" ht="57.75" customHeight="1">
      <c r="G916" s="83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  <c r="AA916" s="84"/>
      <c r="AB916" s="84"/>
      <c r="AC916" s="84"/>
      <c r="AD916" s="84"/>
      <c r="AE916" s="84"/>
      <c r="AF916" s="84"/>
      <c r="AG916" s="84"/>
      <c r="AH916" s="84"/>
      <c r="AI916" s="84"/>
      <c r="AJ916" s="84"/>
      <c r="AK916" s="84"/>
      <c r="AL916" s="84"/>
      <c r="AM916" s="84"/>
      <c r="AN916" s="84"/>
      <c r="AO916" s="84"/>
      <c r="AP916" s="84"/>
    </row>
    <row r="917" spans="7:42" ht="57.75" customHeight="1">
      <c r="G917" s="83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  <c r="AA917" s="84"/>
      <c r="AB917" s="84"/>
      <c r="AC917" s="84"/>
      <c r="AD917" s="84"/>
      <c r="AE917" s="84"/>
      <c r="AF917" s="84"/>
      <c r="AG917" s="84"/>
      <c r="AH917" s="84"/>
      <c r="AI917" s="84"/>
      <c r="AJ917" s="84"/>
      <c r="AK917" s="84"/>
      <c r="AL917" s="84"/>
      <c r="AM917" s="84"/>
      <c r="AN917" s="84"/>
      <c r="AO917" s="84"/>
      <c r="AP917" s="84"/>
    </row>
    <row r="918" spans="7:42" ht="57.75" customHeight="1">
      <c r="G918" s="83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  <c r="AA918" s="84"/>
      <c r="AB918" s="84"/>
      <c r="AC918" s="84"/>
      <c r="AD918" s="84"/>
      <c r="AE918" s="84"/>
      <c r="AF918" s="84"/>
      <c r="AG918" s="84"/>
      <c r="AH918" s="84"/>
      <c r="AI918" s="84"/>
      <c r="AJ918" s="84"/>
      <c r="AK918" s="84"/>
      <c r="AL918" s="84"/>
      <c r="AM918" s="84"/>
      <c r="AN918" s="84"/>
      <c r="AO918" s="84"/>
      <c r="AP918" s="84"/>
    </row>
    <row r="919" spans="7:42" ht="57.75" customHeight="1">
      <c r="G919" s="83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  <c r="AA919" s="84"/>
      <c r="AB919" s="84"/>
      <c r="AC919" s="84"/>
      <c r="AD919" s="84"/>
      <c r="AE919" s="84"/>
      <c r="AF919" s="84"/>
      <c r="AG919" s="84"/>
      <c r="AH919" s="84"/>
      <c r="AI919" s="84"/>
      <c r="AJ919" s="84"/>
      <c r="AK919" s="84"/>
      <c r="AL919" s="84"/>
      <c r="AM919" s="84"/>
      <c r="AN919" s="84"/>
      <c r="AO919" s="84"/>
      <c r="AP919" s="84"/>
    </row>
    <row r="920" spans="7:42" ht="57.75" customHeight="1">
      <c r="G920" s="83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  <c r="AA920" s="84"/>
      <c r="AB920" s="84"/>
      <c r="AC920" s="84"/>
      <c r="AD920" s="84"/>
      <c r="AE920" s="84"/>
      <c r="AF920" s="84"/>
      <c r="AG920" s="84"/>
      <c r="AH920" s="84"/>
      <c r="AI920" s="84"/>
      <c r="AJ920" s="84"/>
      <c r="AK920" s="84"/>
      <c r="AL920" s="84"/>
      <c r="AM920" s="84"/>
      <c r="AN920" s="84"/>
      <c r="AO920" s="84"/>
      <c r="AP920" s="84"/>
    </row>
    <row r="921" spans="7:42" ht="57.75" customHeight="1">
      <c r="G921" s="83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  <c r="AA921" s="84"/>
      <c r="AB921" s="84"/>
      <c r="AC921" s="84"/>
      <c r="AD921" s="84"/>
      <c r="AE921" s="84"/>
      <c r="AF921" s="84"/>
      <c r="AG921" s="84"/>
      <c r="AH921" s="84"/>
      <c r="AI921" s="84"/>
      <c r="AJ921" s="84"/>
      <c r="AK921" s="84"/>
      <c r="AL921" s="84"/>
      <c r="AM921" s="84"/>
      <c r="AN921" s="84"/>
      <c r="AO921" s="84"/>
      <c r="AP921" s="84"/>
    </row>
    <row r="922" spans="7:42" ht="57.75" customHeight="1">
      <c r="G922" s="83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  <c r="AA922" s="84"/>
      <c r="AB922" s="84"/>
      <c r="AC922" s="84"/>
      <c r="AD922" s="84"/>
      <c r="AE922" s="84"/>
      <c r="AF922" s="84"/>
      <c r="AG922" s="84"/>
      <c r="AH922" s="84"/>
      <c r="AI922" s="84"/>
      <c r="AJ922" s="84"/>
      <c r="AK922" s="84"/>
      <c r="AL922" s="84"/>
      <c r="AM922" s="84"/>
      <c r="AN922" s="84"/>
      <c r="AO922" s="84"/>
      <c r="AP922" s="84"/>
    </row>
    <row r="923" spans="7:42" ht="57.75" customHeight="1">
      <c r="G923" s="83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  <c r="AA923" s="84"/>
      <c r="AB923" s="84"/>
      <c r="AC923" s="84"/>
      <c r="AD923" s="84"/>
      <c r="AE923" s="84"/>
      <c r="AF923" s="84"/>
      <c r="AG923" s="84"/>
      <c r="AH923" s="84"/>
      <c r="AI923" s="84"/>
      <c r="AJ923" s="84"/>
      <c r="AK923" s="84"/>
      <c r="AL923" s="84"/>
      <c r="AM923" s="84"/>
      <c r="AN923" s="84"/>
      <c r="AO923" s="84"/>
      <c r="AP923" s="84"/>
    </row>
    <row r="924" spans="7:42" ht="57.75" customHeight="1">
      <c r="G924" s="83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  <c r="AA924" s="84"/>
      <c r="AB924" s="84"/>
      <c r="AC924" s="84"/>
      <c r="AD924" s="84"/>
      <c r="AE924" s="84"/>
      <c r="AF924" s="84"/>
      <c r="AG924" s="84"/>
      <c r="AH924" s="84"/>
      <c r="AI924" s="84"/>
      <c r="AJ924" s="84"/>
      <c r="AK924" s="84"/>
      <c r="AL924" s="84"/>
      <c r="AM924" s="84"/>
      <c r="AN924" s="84"/>
      <c r="AO924" s="84"/>
      <c r="AP924" s="84"/>
    </row>
    <row r="925" spans="7:42" ht="57.75" customHeight="1">
      <c r="G925" s="83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  <c r="AA925" s="84"/>
      <c r="AB925" s="84"/>
      <c r="AC925" s="84"/>
      <c r="AD925" s="84"/>
      <c r="AE925" s="84"/>
      <c r="AF925" s="84"/>
      <c r="AG925" s="84"/>
      <c r="AH925" s="84"/>
      <c r="AI925" s="84"/>
      <c r="AJ925" s="84"/>
      <c r="AK925" s="84"/>
      <c r="AL925" s="84"/>
      <c r="AM925" s="84"/>
      <c r="AN925" s="84"/>
      <c r="AO925" s="84"/>
      <c r="AP925" s="84"/>
    </row>
    <row r="926" spans="7:42" ht="57.75" customHeight="1">
      <c r="G926" s="83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  <c r="AA926" s="84"/>
      <c r="AB926" s="84"/>
      <c r="AC926" s="84"/>
      <c r="AD926" s="84"/>
      <c r="AE926" s="84"/>
      <c r="AF926" s="84"/>
      <c r="AG926" s="84"/>
      <c r="AH926" s="84"/>
      <c r="AI926" s="84"/>
      <c r="AJ926" s="84"/>
      <c r="AK926" s="84"/>
      <c r="AL926" s="84"/>
      <c r="AM926" s="84"/>
      <c r="AN926" s="84"/>
      <c r="AO926" s="84"/>
      <c r="AP926" s="84"/>
    </row>
    <row r="927" spans="7:42" ht="57.75" customHeight="1">
      <c r="G927" s="83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  <c r="AA927" s="84"/>
      <c r="AB927" s="84"/>
      <c r="AC927" s="84"/>
      <c r="AD927" s="84"/>
      <c r="AE927" s="84"/>
      <c r="AF927" s="84"/>
      <c r="AG927" s="84"/>
      <c r="AH927" s="84"/>
      <c r="AI927" s="84"/>
      <c r="AJ927" s="84"/>
      <c r="AK927" s="84"/>
      <c r="AL927" s="84"/>
      <c r="AM927" s="84"/>
      <c r="AN927" s="84"/>
      <c r="AO927" s="84"/>
      <c r="AP927" s="84"/>
    </row>
    <row r="928" spans="7:42" ht="57.75" customHeight="1">
      <c r="G928" s="83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  <c r="AA928" s="84"/>
      <c r="AB928" s="84"/>
      <c r="AC928" s="84"/>
      <c r="AD928" s="84"/>
      <c r="AE928" s="84"/>
      <c r="AF928" s="84"/>
      <c r="AG928" s="84"/>
      <c r="AH928" s="84"/>
      <c r="AI928" s="84"/>
      <c r="AJ928" s="84"/>
      <c r="AK928" s="84"/>
      <c r="AL928" s="84"/>
      <c r="AM928" s="84"/>
      <c r="AN928" s="84"/>
      <c r="AO928" s="84"/>
      <c r="AP928" s="84"/>
    </row>
    <row r="929" spans="7:42" ht="57.75" customHeight="1">
      <c r="G929" s="83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  <c r="AA929" s="84"/>
      <c r="AB929" s="84"/>
      <c r="AC929" s="84"/>
      <c r="AD929" s="84"/>
      <c r="AE929" s="84"/>
      <c r="AF929" s="84"/>
      <c r="AG929" s="84"/>
      <c r="AH929" s="84"/>
      <c r="AI929" s="84"/>
      <c r="AJ929" s="84"/>
      <c r="AK929" s="84"/>
      <c r="AL929" s="84"/>
      <c r="AM929" s="84"/>
      <c r="AN929" s="84"/>
      <c r="AO929" s="84"/>
      <c r="AP929" s="84"/>
    </row>
    <row r="930" spans="7:42" ht="57.75" customHeight="1">
      <c r="G930" s="83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  <c r="AA930" s="84"/>
      <c r="AB930" s="84"/>
      <c r="AC930" s="84"/>
      <c r="AD930" s="84"/>
      <c r="AE930" s="84"/>
      <c r="AF930" s="84"/>
      <c r="AG930" s="84"/>
      <c r="AH930" s="84"/>
      <c r="AI930" s="84"/>
      <c r="AJ930" s="84"/>
      <c r="AK930" s="84"/>
      <c r="AL930" s="84"/>
      <c r="AM930" s="84"/>
      <c r="AN930" s="84"/>
      <c r="AO930" s="84"/>
      <c r="AP930" s="84"/>
    </row>
    <row r="931" spans="7:42" ht="57.75" customHeight="1">
      <c r="G931" s="83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  <c r="AA931" s="84"/>
      <c r="AB931" s="84"/>
      <c r="AC931" s="84"/>
      <c r="AD931" s="84"/>
      <c r="AE931" s="84"/>
      <c r="AF931" s="84"/>
      <c r="AG931" s="84"/>
      <c r="AH931" s="84"/>
      <c r="AI931" s="84"/>
      <c r="AJ931" s="84"/>
      <c r="AK931" s="84"/>
      <c r="AL931" s="84"/>
      <c r="AM931" s="84"/>
      <c r="AN931" s="84"/>
      <c r="AO931" s="84"/>
      <c r="AP931" s="84"/>
    </row>
    <row r="932" spans="7:42" ht="57.75" customHeight="1">
      <c r="G932" s="83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  <c r="AA932" s="84"/>
      <c r="AB932" s="84"/>
      <c r="AC932" s="84"/>
      <c r="AD932" s="84"/>
      <c r="AE932" s="84"/>
      <c r="AF932" s="84"/>
      <c r="AG932" s="84"/>
      <c r="AH932" s="84"/>
      <c r="AI932" s="84"/>
      <c r="AJ932" s="84"/>
      <c r="AK932" s="84"/>
      <c r="AL932" s="84"/>
      <c r="AM932" s="84"/>
      <c r="AN932" s="84"/>
      <c r="AO932" s="84"/>
      <c r="AP932" s="84"/>
    </row>
    <row r="933" spans="7:42" ht="57.75" customHeight="1">
      <c r="G933" s="83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  <c r="AA933" s="84"/>
      <c r="AB933" s="84"/>
      <c r="AC933" s="84"/>
      <c r="AD933" s="84"/>
      <c r="AE933" s="84"/>
      <c r="AF933" s="84"/>
      <c r="AG933" s="84"/>
      <c r="AH933" s="84"/>
      <c r="AI933" s="84"/>
      <c r="AJ933" s="84"/>
      <c r="AK933" s="84"/>
      <c r="AL933" s="84"/>
      <c r="AM933" s="84"/>
      <c r="AN933" s="84"/>
      <c r="AO933" s="84"/>
      <c r="AP933" s="84"/>
    </row>
    <row r="934" spans="7:42" ht="57.75" customHeight="1">
      <c r="G934" s="83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  <c r="AA934" s="84"/>
      <c r="AB934" s="84"/>
      <c r="AC934" s="84"/>
      <c r="AD934" s="84"/>
      <c r="AE934" s="84"/>
      <c r="AF934" s="84"/>
      <c r="AG934" s="84"/>
      <c r="AH934" s="84"/>
      <c r="AI934" s="84"/>
      <c r="AJ934" s="84"/>
      <c r="AK934" s="84"/>
      <c r="AL934" s="84"/>
      <c r="AM934" s="84"/>
      <c r="AN934" s="84"/>
      <c r="AO934" s="84"/>
      <c r="AP934" s="84"/>
    </row>
    <row r="935" spans="7:42" ht="57.75" customHeight="1">
      <c r="G935" s="83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  <c r="AA935" s="84"/>
      <c r="AB935" s="84"/>
      <c r="AC935" s="84"/>
      <c r="AD935" s="84"/>
      <c r="AE935" s="84"/>
      <c r="AF935" s="84"/>
      <c r="AG935" s="84"/>
      <c r="AH935" s="84"/>
      <c r="AI935" s="84"/>
      <c r="AJ935" s="84"/>
      <c r="AK935" s="84"/>
      <c r="AL935" s="84"/>
      <c r="AM935" s="84"/>
      <c r="AN935" s="84"/>
      <c r="AO935" s="84"/>
      <c r="AP935" s="84"/>
    </row>
    <row r="936" spans="7:42" ht="57.75" customHeight="1">
      <c r="G936" s="83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  <c r="AA936" s="84"/>
      <c r="AB936" s="84"/>
      <c r="AC936" s="84"/>
      <c r="AD936" s="84"/>
      <c r="AE936" s="84"/>
      <c r="AF936" s="84"/>
      <c r="AG936" s="84"/>
      <c r="AH936" s="84"/>
      <c r="AI936" s="84"/>
      <c r="AJ936" s="84"/>
      <c r="AK936" s="84"/>
      <c r="AL936" s="84"/>
      <c r="AM936" s="84"/>
      <c r="AN936" s="84"/>
      <c r="AO936" s="84"/>
      <c r="AP936" s="84"/>
    </row>
    <row r="937" spans="7:42" ht="57.75" customHeight="1">
      <c r="G937" s="83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  <c r="AA937" s="84"/>
      <c r="AB937" s="84"/>
      <c r="AC937" s="84"/>
      <c r="AD937" s="84"/>
      <c r="AE937" s="84"/>
      <c r="AF937" s="84"/>
      <c r="AG937" s="84"/>
      <c r="AH937" s="84"/>
      <c r="AI937" s="84"/>
      <c r="AJ937" s="84"/>
      <c r="AK937" s="84"/>
      <c r="AL937" s="84"/>
      <c r="AM937" s="84"/>
      <c r="AN937" s="84"/>
      <c r="AO937" s="84"/>
      <c r="AP937" s="84"/>
    </row>
    <row r="938" spans="7:42" ht="57.75" customHeight="1">
      <c r="G938" s="83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  <c r="AA938" s="84"/>
      <c r="AB938" s="84"/>
      <c r="AC938" s="84"/>
      <c r="AD938" s="84"/>
      <c r="AE938" s="84"/>
      <c r="AF938" s="84"/>
      <c r="AG938" s="84"/>
      <c r="AH938" s="84"/>
      <c r="AI938" s="84"/>
      <c r="AJ938" s="84"/>
      <c r="AK938" s="84"/>
      <c r="AL938" s="84"/>
      <c r="AM938" s="84"/>
      <c r="AN938" s="84"/>
      <c r="AO938" s="84"/>
      <c r="AP938" s="84"/>
    </row>
    <row r="939" spans="7:42" ht="57.75" customHeight="1">
      <c r="G939" s="83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  <c r="AA939" s="84"/>
      <c r="AB939" s="84"/>
      <c r="AC939" s="84"/>
      <c r="AD939" s="84"/>
      <c r="AE939" s="84"/>
      <c r="AF939" s="84"/>
      <c r="AG939" s="84"/>
      <c r="AH939" s="84"/>
      <c r="AI939" s="84"/>
      <c r="AJ939" s="84"/>
      <c r="AK939" s="84"/>
      <c r="AL939" s="84"/>
      <c r="AM939" s="84"/>
      <c r="AN939" s="84"/>
      <c r="AO939" s="84"/>
      <c r="AP939" s="84"/>
    </row>
    <row r="940" spans="7:42" ht="57.75" customHeight="1">
      <c r="G940" s="83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  <c r="AA940" s="84"/>
      <c r="AB940" s="84"/>
      <c r="AC940" s="84"/>
      <c r="AD940" s="84"/>
      <c r="AE940" s="84"/>
      <c r="AF940" s="84"/>
      <c r="AG940" s="84"/>
      <c r="AH940" s="84"/>
      <c r="AI940" s="84"/>
      <c r="AJ940" s="84"/>
      <c r="AK940" s="84"/>
      <c r="AL940" s="84"/>
      <c r="AM940" s="84"/>
      <c r="AN940" s="84"/>
      <c r="AO940" s="84"/>
      <c r="AP940" s="84"/>
    </row>
    <row r="941" spans="7:42" ht="57.75" customHeight="1">
      <c r="G941" s="83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  <c r="AA941" s="84"/>
      <c r="AB941" s="84"/>
      <c r="AC941" s="84"/>
      <c r="AD941" s="84"/>
      <c r="AE941" s="84"/>
      <c r="AF941" s="84"/>
      <c r="AG941" s="84"/>
      <c r="AH941" s="84"/>
      <c r="AI941" s="84"/>
      <c r="AJ941" s="84"/>
      <c r="AK941" s="84"/>
      <c r="AL941" s="84"/>
      <c r="AM941" s="84"/>
      <c r="AN941" s="84"/>
      <c r="AO941" s="84"/>
      <c r="AP941" s="84"/>
    </row>
    <row r="942" spans="7:42" ht="57.75" customHeight="1">
      <c r="G942" s="83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  <c r="AA942" s="84"/>
      <c r="AB942" s="84"/>
      <c r="AC942" s="84"/>
      <c r="AD942" s="84"/>
      <c r="AE942" s="84"/>
      <c r="AF942" s="84"/>
      <c r="AG942" s="84"/>
      <c r="AH942" s="84"/>
      <c r="AI942" s="84"/>
      <c r="AJ942" s="84"/>
      <c r="AK942" s="84"/>
      <c r="AL942" s="84"/>
      <c r="AM942" s="84"/>
      <c r="AN942" s="84"/>
      <c r="AO942" s="84"/>
      <c r="AP942" s="84"/>
    </row>
    <row r="943" spans="7:42" ht="57.75" customHeight="1">
      <c r="G943" s="83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  <c r="AA943" s="84"/>
      <c r="AB943" s="84"/>
      <c r="AC943" s="84"/>
      <c r="AD943" s="84"/>
      <c r="AE943" s="84"/>
      <c r="AF943" s="84"/>
      <c r="AG943" s="84"/>
      <c r="AH943" s="84"/>
      <c r="AI943" s="84"/>
      <c r="AJ943" s="84"/>
      <c r="AK943" s="84"/>
      <c r="AL943" s="84"/>
      <c r="AM943" s="84"/>
      <c r="AN943" s="84"/>
      <c r="AO943" s="84"/>
      <c r="AP943" s="84"/>
    </row>
  </sheetData>
  <mergeCells count="21">
    <mergeCell ref="A133:A135"/>
    <mergeCell ref="B133:B135"/>
    <mergeCell ref="A1:A3"/>
    <mergeCell ref="B1:B3"/>
    <mergeCell ref="A34:A36"/>
    <mergeCell ref="B34:B36"/>
    <mergeCell ref="A67:A69"/>
    <mergeCell ref="B67:B69"/>
    <mergeCell ref="A100:A102"/>
    <mergeCell ref="B100:B102"/>
    <mergeCell ref="C1:J2"/>
    <mergeCell ref="C34:J35"/>
    <mergeCell ref="C67:J68"/>
    <mergeCell ref="C100:J101"/>
    <mergeCell ref="C133:J134"/>
    <mergeCell ref="A166:A168"/>
    <mergeCell ref="B166:B168"/>
    <mergeCell ref="A199:A201"/>
    <mergeCell ref="B199:B201"/>
    <mergeCell ref="C166:J167"/>
    <mergeCell ref="C199:J200"/>
  </mergeCells>
  <pageMargins left="0.47244094488188981" right="0.47244094488188981" top="0.74803149606299213" bottom="0.74803149606299213" header="0.31496062992125984" footer="0.31496062992125984"/>
  <pageSetup paperSize="9" scale="15" orientation="landscape" r:id="rId1"/>
  <headerFooter>
    <oddHeader xml:space="preserve">&amp;C&amp;"Times New Roman,Normál"&amp;36Körmend Város Önkormányzata és Intézményei 2018. évi működési és felhalmozási bevételei 
költségvetési szervenként&amp;R&amp;"Times New Roman,Normál"&amp;36
"2. melléklet .../2019. (...) önkormányzati rendelethez
adatok Ft-ban"
</oddHeader>
    <oddFooter>&amp;C&amp;"Times New Roman,Normál"&amp;36&amp;P</oddFooter>
  </headerFooter>
  <rowBreaks count="6" manualBreakCount="6">
    <brk id="33" max="9" man="1"/>
    <brk id="66" max="9" man="1"/>
    <brk id="99" max="9" man="1"/>
    <brk id="132" max="9" man="1"/>
    <brk id="165" max="9" man="1"/>
    <brk id="19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294"/>
  <sheetViews>
    <sheetView view="pageLayout" topLeftCell="C172" zoomScale="50" zoomScaleNormal="25" zoomScaleSheetLayoutView="75" zoomScalePageLayoutView="50" workbookViewId="0">
      <selection activeCell="G4" sqref="G4"/>
    </sheetView>
  </sheetViews>
  <sheetFormatPr defaultRowHeight="30.75"/>
  <cols>
    <col min="1" max="1" width="192.5703125" style="164" bestFit="1" customWidth="1"/>
    <col min="2" max="2" width="24.5703125" style="164" bestFit="1" customWidth="1"/>
    <col min="3" max="3" width="58.85546875" style="164" bestFit="1" customWidth="1"/>
    <col min="4" max="4" width="67.5703125" style="164" bestFit="1" customWidth="1"/>
    <col min="5" max="5" width="84" style="164" bestFit="1" customWidth="1"/>
    <col min="6" max="6" width="64.42578125" style="164" bestFit="1" customWidth="1"/>
    <col min="7" max="7" width="60.85546875" style="164" bestFit="1" customWidth="1"/>
    <col min="8" max="8" width="70.7109375" style="164" bestFit="1" customWidth="1"/>
    <col min="9" max="9" width="90.85546875" style="164" bestFit="1" customWidth="1"/>
    <col min="10" max="10" width="49" style="164" bestFit="1" customWidth="1"/>
    <col min="11" max="16384" width="9.140625" style="164"/>
  </cols>
  <sheetData>
    <row r="1" spans="1:10" ht="39.950000000000003" customHeight="1">
      <c r="A1" s="341" t="s">
        <v>0</v>
      </c>
      <c r="B1" s="294" t="s">
        <v>551</v>
      </c>
      <c r="C1" s="318" t="s">
        <v>322</v>
      </c>
      <c r="D1" s="319"/>
      <c r="E1" s="319"/>
      <c r="F1" s="319"/>
      <c r="G1" s="320"/>
      <c r="H1" s="320"/>
      <c r="I1" s="320"/>
      <c r="J1" s="321"/>
    </row>
    <row r="2" spans="1:10" ht="39.950000000000003" customHeight="1">
      <c r="A2" s="341"/>
      <c r="B2" s="295"/>
      <c r="C2" s="322"/>
      <c r="D2" s="323"/>
      <c r="E2" s="323"/>
      <c r="F2" s="323"/>
      <c r="G2" s="324"/>
      <c r="H2" s="324"/>
      <c r="I2" s="324"/>
      <c r="J2" s="325"/>
    </row>
    <row r="3" spans="1:10" ht="91.5">
      <c r="A3" s="341"/>
      <c r="B3" s="296"/>
      <c r="C3" s="184" t="s">
        <v>547</v>
      </c>
      <c r="D3" s="184" t="s">
        <v>548</v>
      </c>
      <c r="E3" s="184" t="s">
        <v>546</v>
      </c>
      <c r="F3" s="185" t="s">
        <v>348</v>
      </c>
      <c r="G3" s="184" t="s">
        <v>545</v>
      </c>
      <c r="H3" s="184" t="s">
        <v>544</v>
      </c>
      <c r="I3" s="184" t="s">
        <v>549</v>
      </c>
      <c r="J3" s="185" t="s">
        <v>550</v>
      </c>
    </row>
    <row r="4" spans="1:10" ht="60" customHeight="1">
      <c r="A4" s="194" t="s">
        <v>19</v>
      </c>
      <c r="B4" s="195" t="s">
        <v>22</v>
      </c>
      <c r="C4" s="196">
        <f>'[1]Kmd. Önkorm.kötelező '!$C2</f>
        <v>0</v>
      </c>
      <c r="D4" s="196">
        <v>0</v>
      </c>
      <c r="E4" s="196">
        <v>0</v>
      </c>
      <c r="F4" s="196">
        <f>SUM(C4:E4)</f>
        <v>0</v>
      </c>
      <c r="G4" s="197">
        <f>'[1]Kmd. Önkorm.kötelező '!$BG2</f>
        <v>1836122</v>
      </c>
      <c r="H4" s="198">
        <v>0</v>
      </c>
      <c r="I4" s="198">
        <v>0</v>
      </c>
      <c r="J4" s="197">
        <f>SUM(G4:I4)</f>
        <v>1836122</v>
      </c>
    </row>
    <row r="5" spans="1:10" ht="60" customHeight="1">
      <c r="A5" s="194" t="s">
        <v>520</v>
      </c>
      <c r="B5" s="195" t="s">
        <v>519</v>
      </c>
      <c r="C5" s="196">
        <v>0</v>
      </c>
      <c r="D5" s="196">
        <v>0</v>
      </c>
      <c r="E5" s="196">
        <v>0</v>
      </c>
      <c r="F5" s="196">
        <f t="shared" ref="F5:F14" si="0">SUM(C5:E5)</f>
        <v>0</v>
      </c>
      <c r="G5" s="197">
        <f>'[1]Kmd. Önkorm.kötelező '!$BG3</f>
        <v>1242000</v>
      </c>
      <c r="H5" s="198">
        <v>0</v>
      </c>
      <c r="I5" s="198">
        <v>0</v>
      </c>
      <c r="J5" s="197">
        <f t="shared" ref="J5:J10" si="1">SUM(G5:I5)</f>
        <v>1242000</v>
      </c>
    </row>
    <row r="6" spans="1:10" ht="60" customHeight="1">
      <c r="A6" s="199" t="s">
        <v>367</v>
      </c>
      <c r="B6" s="195" t="s">
        <v>368</v>
      </c>
      <c r="C6" s="196">
        <f>'[1]Kmd. Önkorm.kötelező '!$C4</f>
        <v>0</v>
      </c>
      <c r="D6" s="196">
        <v>0</v>
      </c>
      <c r="E6" s="196">
        <v>0</v>
      </c>
      <c r="F6" s="196">
        <f t="shared" si="0"/>
        <v>0</v>
      </c>
      <c r="G6" s="197">
        <f>'[1]Kmd. Önkorm.kötelező '!$BG4</f>
        <v>0</v>
      </c>
      <c r="H6" s="198">
        <v>0</v>
      </c>
      <c r="I6" s="198">
        <v>0</v>
      </c>
      <c r="J6" s="197">
        <f t="shared" si="1"/>
        <v>0</v>
      </c>
    </row>
    <row r="7" spans="1:10" ht="60" customHeight="1">
      <c r="A7" s="199" t="s">
        <v>25</v>
      </c>
      <c r="B7" s="195" t="s">
        <v>26</v>
      </c>
      <c r="C7" s="196">
        <f>'[1]Kmd. Önkorm.kötelező '!$C5</f>
        <v>0</v>
      </c>
      <c r="D7" s="196">
        <v>0</v>
      </c>
      <c r="E7" s="196">
        <v>0</v>
      </c>
      <c r="F7" s="196">
        <f t="shared" si="0"/>
        <v>0</v>
      </c>
      <c r="G7" s="197">
        <f>'[1]Kmd. Önkorm.kötelező '!$BG5</f>
        <v>0</v>
      </c>
      <c r="H7" s="198">
        <v>0</v>
      </c>
      <c r="I7" s="198">
        <v>0</v>
      </c>
      <c r="J7" s="197">
        <f t="shared" si="1"/>
        <v>0</v>
      </c>
    </row>
    <row r="8" spans="1:10" ht="60" customHeight="1">
      <c r="A8" s="199" t="s">
        <v>521</v>
      </c>
      <c r="B8" s="195" t="s">
        <v>522</v>
      </c>
      <c r="C8" s="196">
        <v>0</v>
      </c>
      <c r="D8" s="196">
        <v>0</v>
      </c>
      <c r="E8" s="196">
        <v>0</v>
      </c>
      <c r="F8" s="196">
        <f t="shared" si="0"/>
        <v>0</v>
      </c>
      <c r="G8" s="197">
        <f>'[1]Kmd. Önkorm.kötelező '!$BG6</f>
        <v>0</v>
      </c>
      <c r="H8" s="198">
        <v>0</v>
      </c>
      <c r="I8" s="198">
        <v>0</v>
      </c>
      <c r="J8" s="197">
        <f t="shared" si="1"/>
        <v>0</v>
      </c>
    </row>
    <row r="9" spans="1:10" ht="60" customHeight="1">
      <c r="A9" s="194" t="s">
        <v>331</v>
      </c>
      <c r="B9" s="195" t="s">
        <v>329</v>
      </c>
      <c r="C9" s="196">
        <f>'[1]Kmd. Önkorm.kötelező '!$C7</f>
        <v>0</v>
      </c>
      <c r="D9" s="196">
        <v>0</v>
      </c>
      <c r="E9" s="196">
        <v>0</v>
      </c>
      <c r="F9" s="196">
        <f t="shared" si="0"/>
        <v>0</v>
      </c>
      <c r="G9" s="197">
        <f>'[1]Kmd. Önkorm.kötelező '!$BG7</f>
        <v>0</v>
      </c>
      <c r="H9" s="198">
        <v>0</v>
      </c>
      <c r="I9" s="198">
        <v>0</v>
      </c>
      <c r="J9" s="197">
        <f t="shared" si="1"/>
        <v>0</v>
      </c>
    </row>
    <row r="10" spans="1:10" ht="60" customHeight="1">
      <c r="A10" s="194" t="s">
        <v>332</v>
      </c>
      <c r="B10" s="195" t="s">
        <v>330</v>
      </c>
      <c r="C10" s="196">
        <f>'[1]Kmd. Önkorm.kötelező '!$C8</f>
        <v>0</v>
      </c>
      <c r="D10" s="196">
        <v>0</v>
      </c>
      <c r="E10" s="196">
        <v>0</v>
      </c>
      <c r="F10" s="196">
        <f t="shared" si="0"/>
        <v>0</v>
      </c>
      <c r="G10" s="197">
        <f>'[1]Kmd. Önkorm.kötelező '!$BG8</f>
        <v>46751</v>
      </c>
      <c r="H10" s="198">
        <v>0</v>
      </c>
      <c r="I10" s="198">
        <v>0</v>
      </c>
      <c r="J10" s="197">
        <f t="shared" si="1"/>
        <v>46751</v>
      </c>
    </row>
    <row r="11" spans="1:10" ht="60" customHeight="1">
      <c r="A11" s="194" t="s">
        <v>20</v>
      </c>
      <c r="B11" s="195" t="s">
        <v>21</v>
      </c>
      <c r="C11" s="196">
        <f>'[1]Kmd. Önkorm.kötelező '!$C9</f>
        <v>36270668</v>
      </c>
      <c r="D11" s="196">
        <v>0</v>
      </c>
      <c r="E11" s="196">
        <v>0</v>
      </c>
      <c r="F11" s="196">
        <f t="shared" si="0"/>
        <v>36270668</v>
      </c>
      <c r="G11" s="197">
        <f>'[1]Kmd. Önkorm.kötelező '!$BG9</f>
        <v>36270668</v>
      </c>
      <c r="H11" s="198">
        <v>0</v>
      </c>
      <c r="I11" s="198">
        <v>0</v>
      </c>
      <c r="J11" s="197">
        <f>SUM(G11:I11)</f>
        <v>36270668</v>
      </c>
    </row>
    <row r="12" spans="1:10" ht="60" customHeight="1">
      <c r="A12" s="194" t="s">
        <v>334</v>
      </c>
      <c r="B12" s="195" t="s">
        <v>333</v>
      </c>
      <c r="C12" s="196">
        <f>'[1]Kmd. Önkorm.kötelező '!$C10</f>
        <v>0</v>
      </c>
      <c r="D12" s="196">
        <v>0</v>
      </c>
      <c r="E12" s="196">
        <v>0</v>
      </c>
      <c r="F12" s="196">
        <f t="shared" si="0"/>
        <v>0</v>
      </c>
      <c r="G12" s="197">
        <f>'[1]Kmd. Önkorm.kötelező '!$BG10</f>
        <v>17774280</v>
      </c>
      <c r="H12" s="198">
        <v>0</v>
      </c>
      <c r="I12" s="198">
        <v>0</v>
      </c>
      <c r="J12" s="197">
        <f t="shared" ref="J12" si="2">SUM(G12:I12)</f>
        <v>17774280</v>
      </c>
    </row>
    <row r="13" spans="1:10" ht="60" customHeight="1">
      <c r="A13" s="194" t="s">
        <v>23</v>
      </c>
      <c r="B13" s="200" t="s">
        <v>24</v>
      </c>
      <c r="C13" s="196">
        <f>'[1]Kmd. Önkorm.kötelező '!$C11</f>
        <v>4500000</v>
      </c>
      <c r="D13" s="196">
        <v>0</v>
      </c>
      <c r="E13" s="196">
        <v>0</v>
      </c>
      <c r="F13" s="196">
        <f t="shared" si="0"/>
        <v>4500000</v>
      </c>
      <c r="G13" s="197">
        <f>'[1]Kmd. Önkorm.kötelező '!$BG11</f>
        <v>6775000</v>
      </c>
      <c r="H13" s="198">
        <v>0</v>
      </c>
      <c r="I13" s="198">
        <v>0</v>
      </c>
      <c r="J13" s="197">
        <f t="shared" ref="J13:J41" si="3">SUM(G13:I13)</f>
        <v>6775000</v>
      </c>
    </row>
    <row r="14" spans="1:10" s="165" customFormat="1" ht="60" customHeight="1">
      <c r="A14" s="201" t="s">
        <v>27</v>
      </c>
      <c r="B14" s="202" t="s">
        <v>4</v>
      </c>
      <c r="C14" s="203">
        <f>'[1]Kmd. Önkorm.kötelező '!$C12</f>
        <v>40770668</v>
      </c>
      <c r="D14" s="203">
        <v>0</v>
      </c>
      <c r="E14" s="203">
        <v>0</v>
      </c>
      <c r="F14" s="203">
        <f t="shared" si="0"/>
        <v>40770668</v>
      </c>
      <c r="G14" s="204">
        <f>'[1]Kmd. Önkorm.kötelező '!$BG12</f>
        <v>63944821</v>
      </c>
      <c r="H14" s="205">
        <v>0</v>
      </c>
      <c r="I14" s="205">
        <v>0</v>
      </c>
      <c r="J14" s="204">
        <f t="shared" si="3"/>
        <v>63944821</v>
      </c>
    </row>
    <row r="15" spans="1:10" s="165" customFormat="1" ht="60" customHeight="1">
      <c r="A15" s="201" t="s">
        <v>28</v>
      </c>
      <c r="B15" s="206" t="s">
        <v>5</v>
      </c>
      <c r="C15" s="203">
        <f>'[1]Kmd. Önkorm.kötelező '!$C13</f>
        <v>7877530</v>
      </c>
      <c r="D15" s="203">
        <v>0</v>
      </c>
      <c r="E15" s="203">
        <v>0</v>
      </c>
      <c r="F15" s="203">
        <f t="shared" ref="F15:F41" si="4">SUM(C15:E15)</f>
        <v>7877530</v>
      </c>
      <c r="G15" s="204">
        <f>'[1]Kmd. Önkorm.kötelező '!$BG13</f>
        <v>12235370</v>
      </c>
      <c r="H15" s="205">
        <v>0</v>
      </c>
      <c r="I15" s="205">
        <v>0</v>
      </c>
      <c r="J15" s="204">
        <f t="shared" si="3"/>
        <v>12235370</v>
      </c>
    </row>
    <row r="16" spans="1:10" s="165" customFormat="1" ht="60" customHeight="1">
      <c r="A16" s="201" t="s">
        <v>29</v>
      </c>
      <c r="B16" s="206" t="s">
        <v>6</v>
      </c>
      <c r="C16" s="203">
        <f>'[1]Kmd. Önkorm.kötelező '!$C14</f>
        <v>388987743</v>
      </c>
      <c r="D16" s="203">
        <v>0</v>
      </c>
      <c r="E16" s="203">
        <v>0</v>
      </c>
      <c r="F16" s="203">
        <f t="shared" si="4"/>
        <v>388987743</v>
      </c>
      <c r="G16" s="204">
        <f>'[1]Kmd. Önkorm.kötelező '!$BG14</f>
        <v>489840293</v>
      </c>
      <c r="H16" s="205">
        <v>0</v>
      </c>
      <c r="I16" s="205">
        <v>0</v>
      </c>
      <c r="J16" s="204">
        <f t="shared" si="3"/>
        <v>489840293</v>
      </c>
    </row>
    <row r="17" spans="1:10" s="165" customFormat="1" ht="60" customHeight="1">
      <c r="A17" s="201" t="s">
        <v>30</v>
      </c>
      <c r="B17" s="207" t="s">
        <v>7</v>
      </c>
      <c r="C17" s="203">
        <f>'[1]Kmd. Önkorm.kötelező '!$C15</f>
        <v>12500000</v>
      </c>
      <c r="D17" s="203">
        <v>0</v>
      </c>
      <c r="E17" s="203">
        <v>0</v>
      </c>
      <c r="F17" s="203">
        <f t="shared" si="4"/>
        <v>12500000</v>
      </c>
      <c r="G17" s="204">
        <f>'[1]Kmd. Önkorm.kötelező '!$BG15</f>
        <v>13800000</v>
      </c>
      <c r="H17" s="205">
        <v>0</v>
      </c>
      <c r="I17" s="205">
        <v>0</v>
      </c>
      <c r="J17" s="204">
        <f t="shared" si="3"/>
        <v>13800000</v>
      </c>
    </row>
    <row r="18" spans="1:10" ht="60" customHeight="1">
      <c r="A18" s="194" t="s">
        <v>31</v>
      </c>
      <c r="B18" s="195" t="s">
        <v>32</v>
      </c>
      <c r="C18" s="196">
        <f>'[1]Kmd. Önkorm.kötelező '!$C16</f>
        <v>0</v>
      </c>
      <c r="D18" s="196">
        <v>0</v>
      </c>
      <c r="E18" s="196">
        <v>0</v>
      </c>
      <c r="F18" s="196">
        <f t="shared" si="4"/>
        <v>0</v>
      </c>
      <c r="G18" s="197">
        <f>'[1]Kmd. Önkorm.kötelező '!$BG16</f>
        <v>3987936</v>
      </c>
      <c r="H18" s="198">
        <v>0</v>
      </c>
      <c r="I18" s="198">
        <v>0</v>
      </c>
      <c r="J18" s="197">
        <f t="shared" si="3"/>
        <v>3987936</v>
      </c>
    </row>
    <row r="19" spans="1:10" ht="60" customHeight="1">
      <c r="A19" s="194" t="s">
        <v>8</v>
      </c>
      <c r="B19" s="208" t="s">
        <v>9</v>
      </c>
      <c r="C19" s="196">
        <f>'[1]Kmd. Önkorm.kötelező '!$C17</f>
        <v>664875993</v>
      </c>
      <c r="D19" s="196">
        <v>0</v>
      </c>
      <c r="E19" s="196">
        <v>0</v>
      </c>
      <c r="F19" s="196">
        <f t="shared" si="4"/>
        <v>664875993</v>
      </c>
      <c r="G19" s="197">
        <f>'[1]Kmd. Önkorm.kötelező '!$BG17</f>
        <v>724295627</v>
      </c>
      <c r="H19" s="198">
        <v>0</v>
      </c>
      <c r="I19" s="198">
        <v>0</v>
      </c>
      <c r="J19" s="197">
        <f t="shared" si="3"/>
        <v>724295627</v>
      </c>
    </row>
    <row r="20" spans="1:10" ht="60" customHeight="1">
      <c r="A20" s="209" t="s">
        <v>33</v>
      </c>
      <c r="B20" s="200" t="s">
        <v>11</v>
      </c>
      <c r="C20" s="196">
        <f>'[1]Kmd. Önkorm.kötelező '!$C18</f>
        <v>61876000</v>
      </c>
      <c r="D20" s="196">
        <v>0</v>
      </c>
      <c r="E20" s="196">
        <v>0</v>
      </c>
      <c r="F20" s="196">
        <f t="shared" si="4"/>
        <v>61876000</v>
      </c>
      <c r="G20" s="197">
        <f>'[1]Kmd. Önkorm.kötelező '!$BG18</f>
        <v>65348000</v>
      </c>
      <c r="H20" s="198">
        <v>0</v>
      </c>
      <c r="I20" s="198">
        <v>0</v>
      </c>
      <c r="J20" s="197">
        <f t="shared" si="3"/>
        <v>65348000</v>
      </c>
    </row>
    <row r="21" spans="1:10" ht="60" customHeight="1">
      <c r="A21" s="194" t="s">
        <v>124</v>
      </c>
      <c r="B21" s="200" t="s">
        <v>34</v>
      </c>
      <c r="C21" s="196">
        <f>'[1]Kmd. Önkorm.kötelező '!$C19</f>
        <v>16870000</v>
      </c>
      <c r="D21" s="196">
        <v>0</v>
      </c>
      <c r="E21" s="196">
        <v>0</v>
      </c>
      <c r="F21" s="196">
        <f t="shared" si="4"/>
        <v>16870000</v>
      </c>
      <c r="G21" s="197">
        <f>'[1]Kmd. Önkorm.kötelező '!$BG19</f>
        <v>178064494</v>
      </c>
      <c r="H21" s="198">
        <v>0</v>
      </c>
      <c r="I21" s="198">
        <v>0</v>
      </c>
      <c r="J21" s="197">
        <f t="shared" si="3"/>
        <v>178064494</v>
      </c>
    </row>
    <row r="22" spans="1:10" s="166" customFormat="1" ht="60" customHeight="1">
      <c r="A22" s="201" t="s">
        <v>35</v>
      </c>
      <c r="B22" s="202" t="s">
        <v>10</v>
      </c>
      <c r="C22" s="203">
        <f>'[1]Kmd. Önkorm.kötelező '!$C20</f>
        <v>743621993</v>
      </c>
      <c r="D22" s="203">
        <v>0</v>
      </c>
      <c r="E22" s="203">
        <v>0</v>
      </c>
      <c r="F22" s="203">
        <f t="shared" si="4"/>
        <v>743621993</v>
      </c>
      <c r="G22" s="204">
        <f>'[1]Kmd. Önkorm.kötelező '!$BG20</f>
        <v>971696057</v>
      </c>
      <c r="H22" s="205">
        <v>0</v>
      </c>
      <c r="I22" s="205">
        <v>0</v>
      </c>
      <c r="J22" s="204">
        <f t="shared" si="3"/>
        <v>971696057</v>
      </c>
    </row>
    <row r="23" spans="1:10" s="165" customFormat="1" ht="60" customHeight="1">
      <c r="A23" s="201" t="s">
        <v>126</v>
      </c>
      <c r="B23" s="202"/>
      <c r="C23" s="196">
        <f>'[1]Kmd. Önkorm.kötelező '!$C21</f>
        <v>1193757934</v>
      </c>
      <c r="D23" s="196">
        <v>0</v>
      </c>
      <c r="E23" s="196">
        <v>0</v>
      </c>
      <c r="F23" s="196">
        <f t="shared" si="4"/>
        <v>1193757934</v>
      </c>
      <c r="G23" s="197">
        <f>'[1]Kmd. Önkorm.kötelező '!$BG21</f>
        <v>1551516541</v>
      </c>
      <c r="H23" s="198">
        <v>0</v>
      </c>
      <c r="I23" s="198">
        <v>0</v>
      </c>
      <c r="J23" s="197">
        <f t="shared" si="3"/>
        <v>1551516541</v>
      </c>
    </row>
    <row r="24" spans="1:10" s="167" customFormat="1" ht="60" customHeight="1">
      <c r="A24" s="199" t="s">
        <v>36</v>
      </c>
      <c r="B24" s="195" t="s">
        <v>12</v>
      </c>
      <c r="C24" s="196">
        <f>'[1]Kmd. Önkorm.kötelező '!$C22</f>
        <v>750000</v>
      </c>
      <c r="D24" s="196">
        <v>0</v>
      </c>
      <c r="E24" s="196">
        <v>0</v>
      </c>
      <c r="F24" s="196">
        <f t="shared" si="4"/>
        <v>750000</v>
      </c>
      <c r="G24" s="197">
        <f>'[1]Kmd. Önkorm.kötelező '!$BG22</f>
        <v>5028425</v>
      </c>
      <c r="H24" s="198">
        <v>0</v>
      </c>
      <c r="I24" s="198">
        <v>0</v>
      </c>
      <c r="J24" s="197">
        <f t="shared" si="3"/>
        <v>5028425</v>
      </c>
    </row>
    <row r="25" spans="1:10" s="167" customFormat="1" ht="60" customHeight="1">
      <c r="A25" s="199" t="s">
        <v>467</v>
      </c>
      <c r="B25" s="195" t="s">
        <v>468</v>
      </c>
      <c r="C25" s="196">
        <f>'[1]Kmd. Önkorm.kötelező '!$C23</f>
        <v>1046930802</v>
      </c>
      <c r="D25" s="196">
        <v>0</v>
      </c>
      <c r="E25" s="196">
        <v>0</v>
      </c>
      <c r="F25" s="196">
        <f t="shared" si="4"/>
        <v>1046930802</v>
      </c>
      <c r="G25" s="197">
        <f>'[1]Kmd. Önkorm.kötelező '!$BG23</f>
        <v>1515942609</v>
      </c>
      <c r="H25" s="198">
        <v>0</v>
      </c>
      <c r="I25" s="198">
        <v>0</v>
      </c>
      <c r="J25" s="197">
        <f t="shared" si="3"/>
        <v>1515942609</v>
      </c>
    </row>
    <row r="26" spans="1:10" s="167" customFormat="1" ht="60" customHeight="1">
      <c r="A26" s="199" t="s">
        <v>336</v>
      </c>
      <c r="B26" s="195" t="s">
        <v>335</v>
      </c>
      <c r="C26" s="196">
        <f>'[1]Kmd. Önkorm.kötelező '!$C24</f>
        <v>787402</v>
      </c>
      <c r="D26" s="196">
        <v>0</v>
      </c>
      <c r="E26" s="196">
        <v>0</v>
      </c>
      <c r="F26" s="196">
        <f t="shared" si="4"/>
        <v>787402</v>
      </c>
      <c r="G26" s="197">
        <f>'[1]Kmd. Önkorm.kötelező '!$BG24</f>
        <v>1982898</v>
      </c>
      <c r="H26" s="198">
        <v>0</v>
      </c>
      <c r="I26" s="198">
        <v>0</v>
      </c>
      <c r="J26" s="197">
        <f t="shared" si="3"/>
        <v>1982898</v>
      </c>
    </row>
    <row r="27" spans="1:10" s="167" customFormat="1" ht="60" customHeight="1">
      <c r="A27" s="210" t="s">
        <v>37</v>
      </c>
      <c r="B27" s="195" t="s">
        <v>38</v>
      </c>
      <c r="C27" s="196">
        <f>'[1]Kmd. Önkorm.kötelező '!$C25</f>
        <v>18323715</v>
      </c>
      <c r="D27" s="196">
        <v>0</v>
      </c>
      <c r="E27" s="196">
        <v>0</v>
      </c>
      <c r="F27" s="196">
        <f t="shared" si="4"/>
        <v>18323715</v>
      </c>
      <c r="G27" s="197">
        <f>'[1]Kmd. Önkorm.kötelező '!$BG25</f>
        <v>68828482</v>
      </c>
      <c r="H27" s="198">
        <v>0</v>
      </c>
      <c r="I27" s="198">
        <v>0</v>
      </c>
      <c r="J27" s="197">
        <f t="shared" si="3"/>
        <v>68828482</v>
      </c>
    </row>
    <row r="28" spans="1:10" s="167" customFormat="1" ht="60" customHeight="1">
      <c r="A28" s="199" t="s">
        <v>39</v>
      </c>
      <c r="B28" s="211" t="s">
        <v>13</v>
      </c>
      <c r="C28" s="196">
        <f>'[1]Kmd. Önkorm.kötelező '!$C26</f>
        <v>288034318</v>
      </c>
      <c r="D28" s="196">
        <v>0</v>
      </c>
      <c r="E28" s="196">
        <v>0</v>
      </c>
      <c r="F28" s="196">
        <f t="shared" si="4"/>
        <v>288034318</v>
      </c>
      <c r="G28" s="197">
        <f>'[1]Kmd. Önkorm.kötelező '!$BG26</f>
        <v>344208620</v>
      </c>
      <c r="H28" s="198">
        <v>0</v>
      </c>
      <c r="I28" s="198">
        <v>0</v>
      </c>
      <c r="J28" s="197">
        <f t="shared" si="3"/>
        <v>344208620</v>
      </c>
    </row>
    <row r="29" spans="1:10" s="168" customFormat="1" ht="60" customHeight="1">
      <c r="A29" s="212" t="s">
        <v>40</v>
      </c>
      <c r="B29" s="213" t="s">
        <v>14</v>
      </c>
      <c r="C29" s="203">
        <f>'[1]Kmd. Önkorm.kötelező '!$C27</f>
        <v>1354826237</v>
      </c>
      <c r="D29" s="203">
        <v>0</v>
      </c>
      <c r="E29" s="203">
        <v>0</v>
      </c>
      <c r="F29" s="203">
        <f t="shared" si="4"/>
        <v>1354826237</v>
      </c>
      <c r="G29" s="204">
        <f>'[1]Kmd. Önkorm.kötelező '!$BG27</f>
        <v>1935991034</v>
      </c>
      <c r="H29" s="205">
        <v>0</v>
      </c>
      <c r="I29" s="205">
        <v>0</v>
      </c>
      <c r="J29" s="204">
        <f t="shared" si="3"/>
        <v>1935991034</v>
      </c>
    </row>
    <row r="30" spans="1:10" s="167" customFormat="1" ht="60" customHeight="1">
      <c r="A30" s="210" t="s">
        <v>41</v>
      </c>
      <c r="B30" s="195" t="s">
        <v>42</v>
      </c>
      <c r="C30" s="196">
        <f>'[1]Kmd. Önkorm.kötelező '!$C28</f>
        <v>144531954</v>
      </c>
      <c r="D30" s="196">
        <v>0</v>
      </c>
      <c r="E30" s="196">
        <v>0</v>
      </c>
      <c r="F30" s="196">
        <f t="shared" si="4"/>
        <v>144531954</v>
      </c>
      <c r="G30" s="197">
        <f>'[1]Kmd. Önkorm.kötelező '!$BG28</f>
        <v>232810836</v>
      </c>
      <c r="H30" s="198">
        <v>0</v>
      </c>
      <c r="I30" s="198">
        <v>0</v>
      </c>
      <c r="J30" s="197">
        <f t="shared" si="3"/>
        <v>232810836</v>
      </c>
    </row>
    <row r="31" spans="1:10" s="167" customFormat="1" ht="60" customHeight="1">
      <c r="A31" s="210" t="s">
        <v>358</v>
      </c>
      <c r="B31" s="195" t="s">
        <v>357</v>
      </c>
      <c r="C31" s="196">
        <f>'[1]Kmd. Önkorm.kötelező '!$C29</f>
        <v>0</v>
      </c>
      <c r="D31" s="196">
        <v>0</v>
      </c>
      <c r="E31" s="196">
        <v>0</v>
      </c>
      <c r="F31" s="196">
        <f t="shared" si="4"/>
        <v>0</v>
      </c>
      <c r="G31" s="197">
        <f>'[1]Kmd. Önkorm.kötelező '!$BG29</f>
        <v>0</v>
      </c>
      <c r="H31" s="198">
        <v>0</v>
      </c>
      <c r="I31" s="198">
        <v>0</v>
      </c>
      <c r="J31" s="197">
        <f t="shared" si="3"/>
        <v>0</v>
      </c>
    </row>
    <row r="32" spans="1:10" s="167" customFormat="1" ht="60" customHeight="1">
      <c r="A32" s="210" t="s">
        <v>43</v>
      </c>
      <c r="B32" s="195" t="s">
        <v>16</v>
      </c>
      <c r="C32" s="196">
        <f>'[1]Kmd. Önkorm.kötelező '!$C30</f>
        <v>39023627</v>
      </c>
      <c r="D32" s="196">
        <v>0</v>
      </c>
      <c r="E32" s="196">
        <v>0</v>
      </c>
      <c r="F32" s="196">
        <f t="shared" si="4"/>
        <v>39023627</v>
      </c>
      <c r="G32" s="197">
        <f>'[1]Kmd. Önkorm.kötelező '!$BG30</f>
        <v>62006645</v>
      </c>
      <c r="H32" s="198">
        <v>0</v>
      </c>
      <c r="I32" s="198">
        <v>0</v>
      </c>
      <c r="J32" s="197">
        <f t="shared" si="3"/>
        <v>62006645</v>
      </c>
    </row>
    <row r="33" spans="1:10" s="168" customFormat="1" ht="60" customHeight="1">
      <c r="A33" s="212" t="s">
        <v>44</v>
      </c>
      <c r="B33" s="206" t="s">
        <v>15</v>
      </c>
      <c r="C33" s="203">
        <f>'[1]Kmd. Önkorm.kötelező '!$C31</f>
        <v>183555581</v>
      </c>
      <c r="D33" s="203">
        <v>0</v>
      </c>
      <c r="E33" s="203">
        <v>0</v>
      </c>
      <c r="F33" s="203">
        <f t="shared" si="4"/>
        <v>183555581</v>
      </c>
      <c r="G33" s="204">
        <f>'[1]Kmd. Önkorm.kötelező '!$BG31</f>
        <v>294817481</v>
      </c>
      <c r="H33" s="205">
        <v>0</v>
      </c>
      <c r="I33" s="205">
        <v>0</v>
      </c>
      <c r="J33" s="204">
        <f t="shared" si="3"/>
        <v>294817481</v>
      </c>
    </row>
    <row r="34" spans="1:10" s="167" customFormat="1" ht="60" customHeight="1">
      <c r="A34" s="210" t="s">
        <v>338</v>
      </c>
      <c r="B34" s="195" t="s">
        <v>337</v>
      </c>
      <c r="C34" s="196">
        <f>'[1]Kmd. Önkorm.kötelező '!$C32</f>
        <v>390000</v>
      </c>
      <c r="D34" s="196">
        <v>0</v>
      </c>
      <c r="E34" s="196">
        <v>0</v>
      </c>
      <c r="F34" s="196">
        <f t="shared" si="4"/>
        <v>390000</v>
      </c>
      <c r="G34" s="197">
        <f>'[1]Kmd. Önkorm.kötelező '!$BG32</f>
        <v>390000</v>
      </c>
      <c r="H34" s="198">
        <v>0</v>
      </c>
      <c r="I34" s="198">
        <v>0</v>
      </c>
      <c r="J34" s="197">
        <f t="shared" si="3"/>
        <v>390000</v>
      </c>
    </row>
    <row r="35" spans="1:10" s="167" customFormat="1" ht="60" customHeight="1">
      <c r="A35" s="210" t="s">
        <v>471</v>
      </c>
      <c r="B35" s="195" t="s">
        <v>45</v>
      </c>
      <c r="C35" s="196">
        <f>'[1]Kmd. Önkorm.kötelező '!$C33</f>
        <v>25744200</v>
      </c>
      <c r="D35" s="196">
        <v>0</v>
      </c>
      <c r="E35" s="196">
        <v>0</v>
      </c>
      <c r="F35" s="196">
        <f t="shared" si="4"/>
        <v>25744200</v>
      </c>
      <c r="G35" s="197">
        <f>'[1]Kmd. Önkorm.kötelező '!$BG33</f>
        <v>21000000</v>
      </c>
      <c r="H35" s="198">
        <v>0</v>
      </c>
      <c r="I35" s="198">
        <v>0</v>
      </c>
      <c r="J35" s="197">
        <f t="shared" si="3"/>
        <v>21000000</v>
      </c>
    </row>
    <row r="36" spans="1:10" s="167" customFormat="1" ht="60" customHeight="1">
      <c r="A36" s="210" t="s">
        <v>127</v>
      </c>
      <c r="B36" s="195" t="s">
        <v>34</v>
      </c>
      <c r="C36" s="196">
        <f>'[1]Kmd. Önkorm.kötelező '!$C34</f>
        <v>51805351</v>
      </c>
      <c r="D36" s="196">
        <v>0</v>
      </c>
      <c r="E36" s="196">
        <v>0</v>
      </c>
      <c r="F36" s="196">
        <f t="shared" si="4"/>
        <v>51805351</v>
      </c>
      <c r="G36" s="197">
        <f>'[1]Kmd. Önkorm.kötelező '!$BG34</f>
        <v>133429414</v>
      </c>
      <c r="H36" s="198">
        <v>0</v>
      </c>
      <c r="I36" s="198">
        <v>0</v>
      </c>
      <c r="J36" s="197">
        <f t="shared" si="3"/>
        <v>133429414</v>
      </c>
    </row>
    <row r="37" spans="1:10" s="168" customFormat="1" ht="60" customHeight="1">
      <c r="A37" s="212" t="s">
        <v>46</v>
      </c>
      <c r="B37" s="206" t="s">
        <v>17</v>
      </c>
      <c r="C37" s="203">
        <f>'[1]Kmd. Önkorm.kötelező '!$C35</f>
        <v>77939551</v>
      </c>
      <c r="D37" s="203">
        <v>0</v>
      </c>
      <c r="E37" s="203">
        <v>0</v>
      </c>
      <c r="F37" s="203">
        <f t="shared" si="4"/>
        <v>77939551</v>
      </c>
      <c r="G37" s="204">
        <f>'[1]Kmd. Önkorm.kötelező '!$BG35</f>
        <v>154819414</v>
      </c>
      <c r="H37" s="205">
        <v>0</v>
      </c>
      <c r="I37" s="205">
        <v>0</v>
      </c>
      <c r="J37" s="204">
        <f t="shared" si="3"/>
        <v>154819414</v>
      </c>
    </row>
    <row r="38" spans="1:10" s="168" customFormat="1" ht="60" customHeight="1">
      <c r="A38" s="212" t="s">
        <v>128</v>
      </c>
      <c r="B38" s="206"/>
      <c r="C38" s="196">
        <f>'[1]Kmd. Önkorm.kötelező '!$C36</f>
        <v>1616321369</v>
      </c>
      <c r="D38" s="196">
        <v>0</v>
      </c>
      <c r="E38" s="196">
        <v>0</v>
      </c>
      <c r="F38" s="196">
        <f t="shared" si="4"/>
        <v>1616321369</v>
      </c>
      <c r="G38" s="197">
        <f>'[1]Kmd. Önkorm.kötelező '!$BG36</f>
        <v>2385627929</v>
      </c>
      <c r="H38" s="198">
        <v>0</v>
      </c>
      <c r="I38" s="198">
        <v>0</v>
      </c>
      <c r="J38" s="197">
        <f t="shared" si="3"/>
        <v>2385627929</v>
      </c>
    </row>
    <row r="39" spans="1:10" s="168" customFormat="1" ht="60" customHeight="1">
      <c r="A39" s="210" t="s">
        <v>47</v>
      </c>
      <c r="B39" s="185" t="s">
        <v>18</v>
      </c>
      <c r="C39" s="196">
        <f>'[1]Kmd. Önkorm.kötelező '!$C37</f>
        <v>2810079303</v>
      </c>
      <c r="D39" s="196">
        <v>0</v>
      </c>
      <c r="E39" s="196">
        <v>0</v>
      </c>
      <c r="F39" s="196">
        <f t="shared" si="4"/>
        <v>2810079303</v>
      </c>
      <c r="G39" s="197">
        <f>'[1]Kmd. Önkorm.kötelező '!$BG37</f>
        <v>3937144470</v>
      </c>
      <c r="H39" s="198">
        <v>0</v>
      </c>
      <c r="I39" s="198">
        <v>0</v>
      </c>
      <c r="J39" s="197">
        <f t="shared" si="3"/>
        <v>3937144470</v>
      </c>
    </row>
    <row r="40" spans="1:10" s="168" customFormat="1" ht="60" customHeight="1">
      <c r="A40" s="214" t="s">
        <v>339</v>
      </c>
      <c r="B40" s="215" t="s">
        <v>340</v>
      </c>
      <c r="C40" s="203">
        <f>'[1]Kmd. Önkorm.kötelező '!$C38</f>
        <v>593692074</v>
      </c>
      <c r="D40" s="203">
        <v>0</v>
      </c>
      <c r="E40" s="203">
        <v>0</v>
      </c>
      <c r="F40" s="203">
        <f t="shared" si="4"/>
        <v>593692074</v>
      </c>
      <c r="G40" s="204">
        <f>'[1]Kmd. Önkorm.kötelező '!$BG38</f>
        <v>659327405</v>
      </c>
      <c r="H40" s="205">
        <v>0</v>
      </c>
      <c r="I40" s="205">
        <v>0</v>
      </c>
      <c r="J40" s="204">
        <f t="shared" si="3"/>
        <v>659327405</v>
      </c>
    </row>
    <row r="41" spans="1:10" s="168" customFormat="1" ht="60" customHeight="1">
      <c r="A41" s="214" t="s">
        <v>345</v>
      </c>
      <c r="B41" s="215" t="s">
        <v>346</v>
      </c>
      <c r="C41" s="196">
        <f>'[1]Kmd. Önkorm.kötelező '!$C39</f>
        <v>3403771377</v>
      </c>
      <c r="D41" s="196">
        <v>0</v>
      </c>
      <c r="E41" s="196">
        <v>0</v>
      </c>
      <c r="F41" s="196">
        <f t="shared" si="4"/>
        <v>3403771377</v>
      </c>
      <c r="G41" s="197">
        <f>'[1]Kmd. Önkorm.kötelező '!$BG39</f>
        <v>4596471875</v>
      </c>
      <c r="H41" s="198">
        <v>0</v>
      </c>
      <c r="I41" s="198">
        <v>0</v>
      </c>
      <c r="J41" s="197">
        <f t="shared" si="3"/>
        <v>4596471875</v>
      </c>
    </row>
    <row r="42" spans="1:10" s="169" customFormat="1" ht="60" customHeight="1">
      <c r="A42" s="210" t="s">
        <v>208</v>
      </c>
      <c r="B42" s="342">
        <v>12</v>
      </c>
      <c r="C42" s="342"/>
      <c r="D42" s="342"/>
      <c r="E42" s="342"/>
      <c r="F42" s="342"/>
      <c r="G42" s="216"/>
      <c r="H42" s="216"/>
      <c r="I42" s="216"/>
      <c r="J42" s="216"/>
    </row>
    <row r="43" spans="1:10" s="169" customFormat="1" ht="39.950000000000003" customHeight="1">
      <c r="A43" s="341" t="s">
        <v>0</v>
      </c>
      <c r="B43" s="294" t="s">
        <v>551</v>
      </c>
      <c r="C43" s="318" t="s">
        <v>186</v>
      </c>
      <c r="D43" s="319"/>
      <c r="E43" s="319"/>
      <c r="F43" s="319"/>
      <c r="G43" s="328"/>
      <c r="H43" s="328"/>
      <c r="I43" s="328"/>
      <c r="J43" s="329"/>
    </row>
    <row r="44" spans="1:10" s="169" customFormat="1" ht="39.950000000000003" customHeight="1">
      <c r="A44" s="341"/>
      <c r="B44" s="295"/>
      <c r="C44" s="322"/>
      <c r="D44" s="323"/>
      <c r="E44" s="323"/>
      <c r="F44" s="323"/>
      <c r="G44" s="330"/>
      <c r="H44" s="330"/>
      <c r="I44" s="330"/>
      <c r="J44" s="331"/>
    </row>
    <row r="45" spans="1:10" s="169" customFormat="1" ht="91.5">
      <c r="A45" s="341"/>
      <c r="B45" s="296"/>
      <c r="C45" s="184" t="s">
        <v>547</v>
      </c>
      <c r="D45" s="184" t="s">
        <v>548</v>
      </c>
      <c r="E45" s="184" t="s">
        <v>546</v>
      </c>
      <c r="F45" s="185" t="s">
        <v>348</v>
      </c>
      <c r="G45" s="184" t="s">
        <v>545</v>
      </c>
      <c r="H45" s="184" t="s">
        <v>544</v>
      </c>
      <c r="I45" s="184" t="s">
        <v>549</v>
      </c>
      <c r="J45" s="185" t="s">
        <v>550</v>
      </c>
    </row>
    <row r="46" spans="1:10" s="169" customFormat="1" ht="60" customHeight="1">
      <c r="A46" s="194" t="s">
        <v>19</v>
      </c>
      <c r="B46" s="195" t="s">
        <v>22</v>
      </c>
      <c r="C46" s="217">
        <f>'[1]Kmd. Hivatal kötelező'!$C2</f>
        <v>143498240</v>
      </c>
      <c r="D46" s="217">
        <v>0</v>
      </c>
      <c r="E46" s="217">
        <v>0</v>
      </c>
      <c r="F46" s="217">
        <f>SUM(C46:E46)</f>
        <v>143498240</v>
      </c>
      <c r="G46" s="218">
        <f>'[1]Kmd. Hivatal kötelező'!$BL2</f>
        <v>143898818</v>
      </c>
      <c r="H46" s="218">
        <v>0</v>
      </c>
      <c r="I46" s="218">
        <v>0</v>
      </c>
      <c r="J46" s="219">
        <f>SUM(G46:I46)</f>
        <v>143898818</v>
      </c>
    </row>
    <row r="47" spans="1:10" s="169" customFormat="1" ht="60" customHeight="1">
      <c r="A47" s="194" t="s">
        <v>520</v>
      </c>
      <c r="B47" s="195" t="s">
        <v>518</v>
      </c>
      <c r="C47" s="217"/>
      <c r="D47" s="217"/>
      <c r="E47" s="217"/>
      <c r="F47" s="217"/>
      <c r="G47" s="218">
        <f>'[1]Kmd. Hivatal kötelező'!$BL3</f>
        <v>1125356</v>
      </c>
      <c r="H47" s="218">
        <v>0</v>
      </c>
      <c r="I47" s="218">
        <v>0</v>
      </c>
      <c r="J47" s="219">
        <f t="shared" ref="J47:J54" si="5">SUM(G47:I47)</f>
        <v>1125356</v>
      </c>
    </row>
    <row r="48" spans="1:10" s="169" customFormat="1" ht="60" customHeight="1">
      <c r="A48" s="199" t="s">
        <v>367</v>
      </c>
      <c r="B48" s="195" t="s">
        <v>368</v>
      </c>
      <c r="C48" s="217">
        <f>'[1]Kmd. Hivatal kötelező'!$C4</f>
        <v>0</v>
      </c>
      <c r="D48" s="217">
        <v>0</v>
      </c>
      <c r="E48" s="217">
        <v>0</v>
      </c>
      <c r="F48" s="217">
        <f t="shared" ref="F48:F83" si="6">SUM(C48:E48)</f>
        <v>0</v>
      </c>
      <c r="G48" s="218">
        <f>'[1]Kmd. Hivatal kötelező'!$BL4</f>
        <v>0</v>
      </c>
      <c r="H48" s="218">
        <v>0</v>
      </c>
      <c r="I48" s="218">
        <v>0</v>
      </c>
      <c r="J48" s="219">
        <f t="shared" si="5"/>
        <v>0</v>
      </c>
    </row>
    <row r="49" spans="1:10" s="169" customFormat="1" ht="60" customHeight="1">
      <c r="A49" s="199" t="s">
        <v>25</v>
      </c>
      <c r="B49" s="195" t="s">
        <v>26</v>
      </c>
      <c r="C49" s="217">
        <f>'[1]Kmd. Hivatal kötelező'!$C5</f>
        <v>0</v>
      </c>
      <c r="D49" s="217">
        <v>0</v>
      </c>
      <c r="E49" s="217">
        <v>0</v>
      </c>
      <c r="F49" s="217">
        <f t="shared" si="6"/>
        <v>0</v>
      </c>
      <c r="G49" s="218">
        <f>'[1]Kmd. Hivatal kötelező'!$BL5</f>
        <v>0</v>
      </c>
      <c r="H49" s="218">
        <v>0</v>
      </c>
      <c r="I49" s="218">
        <v>0</v>
      </c>
      <c r="J49" s="219">
        <f t="shared" si="5"/>
        <v>0</v>
      </c>
    </row>
    <row r="50" spans="1:10" s="169" customFormat="1" ht="60" customHeight="1">
      <c r="A50" s="199" t="s">
        <v>521</v>
      </c>
      <c r="B50" s="195" t="s">
        <v>522</v>
      </c>
      <c r="C50" s="217"/>
      <c r="D50" s="217"/>
      <c r="E50" s="217"/>
      <c r="F50" s="217"/>
      <c r="G50" s="218">
        <f>'[1]Kmd. Hivatal kötelező'!$BL6</f>
        <v>6665856</v>
      </c>
      <c r="H50" s="218">
        <v>0</v>
      </c>
      <c r="I50" s="218">
        <v>0</v>
      </c>
      <c r="J50" s="219">
        <f t="shared" si="5"/>
        <v>6665856</v>
      </c>
    </row>
    <row r="51" spans="1:10" s="169" customFormat="1" ht="60" customHeight="1">
      <c r="A51" s="194" t="s">
        <v>331</v>
      </c>
      <c r="B51" s="195" t="s">
        <v>329</v>
      </c>
      <c r="C51" s="217">
        <f>'[1]Kmd. Hivatal kötelező'!$C7</f>
        <v>600000</v>
      </c>
      <c r="D51" s="217">
        <v>0</v>
      </c>
      <c r="E51" s="217">
        <v>0</v>
      </c>
      <c r="F51" s="217">
        <f t="shared" si="6"/>
        <v>600000</v>
      </c>
      <c r="G51" s="218">
        <f>'[1]Kmd. Hivatal kötelező'!$BL7</f>
        <v>600000</v>
      </c>
      <c r="H51" s="218">
        <v>0</v>
      </c>
      <c r="I51" s="218">
        <v>0</v>
      </c>
      <c r="J51" s="219">
        <f t="shared" si="5"/>
        <v>600000</v>
      </c>
    </row>
    <row r="52" spans="1:10" s="169" customFormat="1" ht="60" customHeight="1">
      <c r="A52" s="194" t="s">
        <v>332</v>
      </c>
      <c r="B52" s="195" t="s">
        <v>330</v>
      </c>
      <c r="C52" s="217">
        <f>'[1]Kmd. Hivatal kötelező'!$C8</f>
        <v>11200000</v>
      </c>
      <c r="D52" s="217">
        <v>0</v>
      </c>
      <c r="E52" s="217">
        <v>0</v>
      </c>
      <c r="F52" s="217">
        <f t="shared" si="6"/>
        <v>11200000</v>
      </c>
      <c r="G52" s="218">
        <f>'[1]Kmd. Hivatal kötelező'!$BL8</f>
        <v>2743361</v>
      </c>
      <c r="H52" s="218">
        <v>0</v>
      </c>
      <c r="I52" s="218">
        <v>0</v>
      </c>
      <c r="J52" s="219">
        <f t="shared" si="5"/>
        <v>2743361</v>
      </c>
    </row>
    <row r="53" spans="1:10" s="169" customFormat="1" ht="60" customHeight="1">
      <c r="A53" s="194" t="s">
        <v>20</v>
      </c>
      <c r="B53" s="195" t="s">
        <v>21</v>
      </c>
      <c r="C53" s="217">
        <f>'[1]Kmd. Hivatal kötelező'!$C9</f>
        <v>0</v>
      </c>
      <c r="D53" s="217">
        <v>0</v>
      </c>
      <c r="E53" s="217">
        <v>0</v>
      </c>
      <c r="F53" s="217">
        <f t="shared" si="6"/>
        <v>0</v>
      </c>
      <c r="G53" s="218">
        <f>'[1]Kmd. Hivatal kötelező'!$BL9</f>
        <v>0</v>
      </c>
      <c r="H53" s="218">
        <v>0</v>
      </c>
      <c r="I53" s="218">
        <v>0</v>
      </c>
      <c r="J53" s="219">
        <f t="shared" si="5"/>
        <v>0</v>
      </c>
    </row>
    <row r="54" spans="1:10" s="169" customFormat="1" ht="60" customHeight="1">
      <c r="A54" s="194" t="s">
        <v>334</v>
      </c>
      <c r="B54" s="195" t="s">
        <v>333</v>
      </c>
      <c r="C54" s="217">
        <f>'[1]Kmd. Hivatal kötelező'!$C10</f>
        <v>3500000</v>
      </c>
      <c r="D54" s="217">
        <v>0</v>
      </c>
      <c r="E54" s="217">
        <v>0</v>
      </c>
      <c r="F54" s="217">
        <f t="shared" si="6"/>
        <v>3500000</v>
      </c>
      <c r="G54" s="218">
        <f>'[1]Kmd. Hivatal kötelező'!$BL10</f>
        <v>5863600</v>
      </c>
      <c r="H54" s="218">
        <v>0</v>
      </c>
      <c r="I54" s="218">
        <v>0</v>
      </c>
      <c r="J54" s="219">
        <f t="shared" si="5"/>
        <v>5863600</v>
      </c>
    </row>
    <row r="55" spans="1:10" s="169" customFormat="1" ht="60" customHeight="1">
      <c r="A55" s="194" t="s">
        <v>23</v>
      </c>
      <c r="B55" s="200" t="s">
        <v>24</v>
      </c>
      <c r="C55" s="217">
        <f>'[1]Kmd. Hivatal kötelező'!$C11</f>
        <v>2000000</v>
      </c>
      <c r="D55" s="217">
        <v>0</v>
      </c>
      <c r="E55" s="217">
        <v>0</v>
      </c>
      <c r="F55" s="217">
        <f t="shared" si="6"/>
        <v>2000000</v>
      </c>
      <c r="G55" s="218">
        <f>'[1]Kmd. Hivatal kötelező'!$BL11</f>
        <v>3525754</v>
      </c>
      <c r="H55" s="218">
        <v>0</v>
      </c>
      <c r="I55" s="218">
        <v>0</v>
      </c>
      <c r="J55" s="219">
        <f t="shared" ref="J55:J83" si="7">SUM(G55:I55)</f>
        <v>3525754</v>
      </c>
    </row>
    <row r="56" spans="1:10" s="169" customFormat="1" ht="60" customHeight="1">
      <c r="A56" s="201" t="s">
        <v>27</v>
      </c>
      <c r="B56" s="202" t="s">
        <v>4</v>
      </c>
      <c r="C56" s="220">
        <f>'[1]Kmd. Hivatal kötelező'!$C12</f>
        <v>160798240</v>
      </c>
      <c r="D56" s="220">
        <v>0</v>
      </c>
      <c r="E56" s="220">
        <v>0</v>
      </c>
      <c r="F56" s="220">
        <f t="shared" si="6"/>
        <v>160798240</v>
      </c>
      <c r="G56" s="221">
        <f>'[1]Kmd. Hivatal kötelező'!$BL12</f>
        <v>164422745</v>
      </c>
      <c r="H56" s="221">
        <v>0</v>
      </c>
      <c r="I56" s="221">
        <v>0</v>
      </c>
      <c r="J56" s="222">
        <f t="shared" si="7"/>
        <v>164422745</v>
      </c>
    </row>
    <row r="57" spans="1:10" s="169" customFormat="1" ht="60" customHeight="1">
      <c r="A57" s="201" t="s">
        <v>28</v>
      </c>
      <c r="B57" s="206" t="s">
        <v>5</v>
      </c>
      <c r="C57" s="220">
        <f>'[1]Kmd. Hivatal kötelező'!$C13</f>
        <v>32262057</v>
      </c>
      <c r="D57" s="220">
        <v>0</v>
      </c>
      <c r="E57" s="220">
        <v>0</v>
      </c>
      <c r="F57" s="220">
        <f t="shared" si="6"/>
        <v>32262057</v>
      </c>
      <c r="G57" s="221">
        <f>'[1]Kmd. Hivatal kötelező'!$BL13</f>
        <v>35502197</v>
      </c>
      <c r="H57" s="221">
        <v>0</v>
      </c>
      <c r="I57" s="221">
        <v>0</v>
      </c>
      <c r="J57" s="222">
        <f t="shared" si="7"/>
        <v>35502197</v>
      </c>
    </row>
    <row r="58" spans="1:10" s="169" customFormat="1" ht="60" customHeight="1">
      <c r="A58" s="201" t="s">
        <v>29</v>
      </c>
      <c r="B58" s="202" t="s">
        <v>6</v>
      </c>
      <c r="C58" s="220">
        <f>'[1]Kmd. Hivatal kötelező'!$C14</f>
        <v>34500000</v>
      </c>
      <c r="D58" s="220">
        <v>0</v>
      </c>
      <c r="E58" s="220">
        <v>0</v>
      </c>
      <c r="F58" s="220">
        <f t="shared" si="6"/>
        <v>34500000</v>
      </c>
      <c r="G58" s="221">
        <f>'[1]Kmd. Hivatal kötelező'!$BL14</f>
        <v>36948253</v>
      </c>
      <c r="H58" s="221">
        <v>0</v>
      </c>
      <c r="I58" s="221">
        <v>0</v>
      </c>
      <c r="J58" s="222">
        <f t="shared" si="7"/>
        <v>36948253</v>
      </c>
    </row>
    <row r="59" spans="1:10" s="169" customFormat="1" ht="60" customHeight="1">
      <c r="A59" s="201" t="s">
        <v>30</v>
      </c>
      <c r="B59" s="207" t="s">
        <v>7</v>
      </c>
      <c r="C59" s="220">
        <f>'[1]Kmd. Hivatal kötelező'!$C15</f>
        <v>0</v>
      </c>
      <c r="D59" s="220">
        <v>0</v>
      </c>
      <c r="E59" s="220">
        <v>0</v>
      </c>
      <c r="F59" s="220">
        <f t="shared" si="6"/>
        <v>0</v>
      </c>
      <c r="G59" s="221">
        <f>'[1]Kmd. Hivatal kötelező'!$BL15</f>
        <v>0</v>
      </c>
      <c r="H59" s="221">
        <v>0</v>
      </c>
      <c r="I59" s="221">
        <v>0</v>
      </c>
      <c r="J59" s="222">
        <f t="shared" si="7"/>
        <v>0</v>
      </c>
    </row>
    <row r="60" spans="1:10" s="169" customFormat="1" ht="60" customHeight="1">
      <c r="A60" s="194" t="s">
        <v>31</v>
      </c>
      <c r="B60" s="195" t="s">
        <v>32</v>
      </c>
      <c r="C60" s="217">
        <f>'[1]Kmd. Hivatal kötelező'!$C16</f>
        <v>0</v>
      </c>
      <c r="D60" s="217">
        <v>0</v>
      </c>
      <c r="E60" s="217">
        <v>0</v>
      </c>
      <c r="F60" s="217">
        <f t="shared" si="6"/>
        <v>0</v>
      </c>
      <c r="G60" s="218">
        <f>'[1]Kmd. Hivatal kötelező'!$BL16</f>
        <v>0</v>
      </c>
      <c r="H60" s="218">
        <v>0</v>
      </c>
      <c r="I60" s="218">
        <v>0</v>
      </c>
      <c r="J60" s="219">
        <f t="shared" si="7"/>
        <v>0</v>
      </c>
    </row>
    <row r="61" spans="1:10" s="169" customFormat="1" ht="60" customHeight="1">
      <c r="A61" s="194" t="s">
        <v>8</v>
      </c>
      <c r="B61" s="208" t="s">
        <v>9</v>
      </c>
      <c r="C61" s="217">
        <f>'[1]Kmd. Hivatal kötelező'!$C17</f>
        <v>0</v>
      </c>
      <c r="D61" s="217">
        <v>0</v>
      </c>
      <c r="E61" s="217">
        <v>0</v>
      </c>
      <c r="F61" s="217">
        <f t="shared" si="6"/>
        <v>0</v>
      </c>
      <c r="G61" s="218">
        <f>'[1]Kmd. Hivatal kötelező'!$BL17</f>
        <v>0</v>
      </c>
      <c r="H61" s="218">
        <v>0</v>
      </c>
      <c r="I61" s="218">
        <v>0</v>
      </c>
      <c r="J61" s="219">
        <f t="shared" si="7"/>
        <v>0</v>
      </c>
    </row>
    <row r="62" spans="1:10" s="169" customFormat="1" ht="60" customHeight="1">
      <c r="A62" s="209" t="s">
        <v>33</v>
      </c>
      <c r="B62" s="200" t="s">
        <v>11</v>
      </c>
      <c r="C62" s="217">
        <f>'[1]Kmd. Hivatal kötelező'!$C18</f>
        <v>0</v>
      </c>
      <c r="D62" s="217">
        <v>0</v>
      </c>
      <c r="E62" s="217">
        <v>0</v>
      </c>
      <c r="F62" s="217">
        <f t="shared" si="6"/>
        <v>0</v>
      </c>
      <c r="G62" s="218">
        <f>'[1]Kmd. Hivatal kötelező'!$BL18</f>
        <v>0</v>
      </c>
      <c r="H62" s="218">
        <v>0</v>
      </c>
      <c r="I62" s="218">
        <v>0</v>
      </c>
      <c r="J62" s="219">
        <f t="shared" si="7"/>
        <v>0</v>
      </c>
    </row>
    <row r="63" spans="1:10" s="169" customFormat="1" ht="60" customHeight="1">
      <c r="A63" s="194" t="s">
        <v>124</v>
      </c>
      <c r="B63" s="200" t="s">
        <v>34</v>
      </c>
      <c r="C63" s="217">
        <f>'[1]Kmd. Hivatal kötelező'!$C19</f>
        <v>0</v>
      </c>
      <c r="D63" s="217">
        <v>0</v>
      </c>
      <c r="E63" s="217">
        <v>0</v>
      </c>
      <c r="F63" s="217">
        <f t="shared" si="6"/>
        <v>0</v>
      </c>
      <c r="G63" s="218">
        <f>'[1]Kmd. Hivatal kötelező'!$BL19</f>
        <v>0</v>
      </c>
      <c r="H63" s="218">
        <v>0</v>
      </c>
      <c r="I63" s="218">
        <v>0</v>
      </c>
      <c r="J63" s="219">
        <f t="shared" si="7"/>
        <v>0</v>
      </c>
    </row>
    <row r="64" spans="1:10" s="169" customFormat="1" ht="60" customHeight="1">
      <c r="A64" s="201" t="s">
        <v>35</v>
      </c>
      <c r="B64" s="202" t="s">
        <v>10</v>
      </c>
      <c r="C64" s="220">
        <f>'[1]Kmd. Hivatal kötelező'!$C20</f>
        <v>0</v>
      </c>
      <c r="D64" s="220">
        <v>0</v>
      </c>
      <c r="E64" s="220">
        <v>0</v>
      </c>
      <c r="F64" s="220">
        <f t="shared" si="6"/>
        <v>0</v>
      </c>
      <c r="G64" s="221">
        <f>'[1]Kmd. Hivatal kötelező'!$BL20</f>
        <v>0</v>
      </c>
      <c r="H64" s="221">
        <v>0</v>
      </c>
      <c r="I64" s="221">
        <v>0</v>
      </c>
      <c r="J64" s="222">
        <f t="shared" si="7"/>
        <v>0</v>
      </c>
    </row>
    <row r="65" spans="1:10" s="169" customFormat="1" ht="60" customHeight="1">
      <c r="A65" s="201" t="s">
        <v>126</v>
      </c>
      <c r="B65" s="202"/>
      <c r="C65" s="217">
        <f>'[1]Kmd. Hivatal kötelező'!$C21</f>
        <v>227560297</v>
      </c>
      <c r="D65" s="217">
        <v>0</v>
      </c>
      <c r="E65" s="217">
        <v>0</v>
      </c>
      <c r="F65" s="217">
        <f t="shared" si="6"/>
        <v>227560297</v>
      </c>
      <c r="G65" s="218">
        <f>'[1]Kmd. Hivatal kötelező'!$BL21</f>
        <v>236873195</v>
      </c>
      <c r="H65" s="218">
        <v>0</v>
      </c>
      <c r="I65" s="218">
        <v>0</v>
      </c>
      <c r="J65" s="219">
        <f t="shared" si="7"/>
        <v>236873195</v>
      </c>
    </row>
    <row r="66" spans="1:10" s="169" customFormat="1" ht="60" customHeight="1">
      <c r="A66" s="199" t="s">
        <v>36</v>
      </c>
      <c r="B66" s="195" t="s">
        <v>12</v>
      </c>
      <c r="C66" s="217">
        <f>'[1]Kmd. Hivatal kötelező'!$C22</f>
        <v>0</v>
      </c>
      <c r="D66" s="217">
        <v>0</v>
      </c>
      <c r="E66" s="217">
        <v>0</v>
      </c>
      <c r="F66" s="217">
        <f t="shared" si="6"/>
        <v>0</v>
      </c>
      <c r="G66" s="218">
        <f>'[1]Kmd. Hivatal kötelező'!$BL22</f>
        <v>0</v>
      </c>
      <c r="H66" s="218">
        <v>0</v>
      </c>
      <c r="I66" s="218">
        <v>0</v>
      </c>
      <c r="J66" s="219">
        <f t="shared" si="7"/>
        <v>0</v>
      </c>
    </row>
    <row r="67" spans="1:10" s="169" customFormat="1" ht="60" customHeight="1">
      <c r="A67" s="199" t="s">
        <v>467</v>
      </c>
      <c r="B67" s="195" t="s">
        <v>468</v>
      </c>
      <c r="C67" s="217">
        <f>'[1]Kmd. Hivatal kötelező'!$C23</f>
        <v>0</v>
      </c>
      <c r="D67" s="217">
        <v>0</v>
      </c>
      <c r="E67" s="217">
        <v>0</v>
      </c>
      <c r="F67" s="217">
        <f t="shared" si="6"/>
        <v>0</v>
      </c>
      <c r="G67" s="218">
        <f>'[1]Kmd. Hivatal kötelező'!$BL23</f>
        <v>0</v>
      </c>
      <c r="H67" s="218">
        <v>0</v>
      </c>
      <c r="I67" s="218">
        <v>0</v>
      </c>
      <c r="J67" s="219">
        <f t="shared" si="7"/>
        <v>0</v>
      </c>
    </row>
    <row r="68" spans="1:10" s="169" customFormat="1" ht="60" customHeight="1">
      <c r="A68" s="199" t="s">
        <v>336</v>
      </c>
      <c r="B68" s="195" t="s">
        <v>335</v>
      </c>
      <c r="C68" s="217">
        <f>'[1]Kmd. Hivatal kötelező'!$C24</f>
        <v>787402</v>
      </c>
      <c r="D68" s="217">
        <v>0</v>
      </c>
      <c r="E68" s="217">
        <v>0</v>
      </c>
      <c r="F68" s="217">
        <f t="shared" si="6"/>
        <v>787402</v>
      </c>
      <c r="G68" s="218">
        <f>'[1]Kmd. Hivatal kötelező'!$BL24</f>
        <v>787402</v>
      </c>
      <c r="H68" s="218">
        <v>0</v>
      </c>
      <c r="I68" s="218">
        <v>0</v>
      </c>
      <c r="J68" s="219">
        <f t="shared" si="7"/>
        <v>787402</v>
      </c>
    </row>
    <row r="69" spans="1:10" s="169" customFormat="1" ht="60" customHeight="1">
      <c r="A69" s="210" t="s">
        <v>37</v>
      </c>
      <c r="B69" s="195" t="s">
        <v>38</v>
      </c>
      <c r="C69" s="217">
        <f>'[1]Kmd. Hivatal kötelező'!$C25</f>
        <v>787401</v>
      </c>
      <c r="D69" s="217">
        <v>0</v>
      </c>
      <c r="E69" s="217">
        <v>0</v>
      </c>
      <c r="F69" s="217">
        <f t="shared" si="6"/>
        <v>787401</v>
      </c>
      <c r="G69" s="218">
        <f>'[1]Kmd. Hivatal kötelező'!$BL25</f>
        <v>787401</v>
      </c>
      <c r="H69" s="218">
        <v>0</v>
      </c>
      <c r="I69" s="218">
        <v>0</v>
      </c>
      <c r="J69" s="219">
        <f t="shared" si="7"/>
        <v>787401</v>
      </c>
    </row>
    <row r="70" spans="1:10" s="169" customFormat="1" ht="60" customHeight="1">
      <c r="A70" s="199" t="s">
        <v>39</v>
      </c>
      <c r="B70" s="211" t="s">
        <v>13</v>
      </c>
      <c r="C70" s="217">
        <f>'[1]Kmd. Hivatal kötelező'!$C26</f>
        <v>425197</v>
      </c>
      <c r="D70" s="217">
        <v>0</v>
      </c>
      <c r="E70" s="217">
        <v>0</v>
      </c>
      <c r="F70" s="217">
        <f t="shared" si="6"/>
        <v>425197</v>
      </c>
      <c r="G70" s="218">
        <f>'[1]Kmd. Hivatal kötelező'!$BL26</f>
        <v>425197</v>
      </c>
      <c r="H70" s="218">
        <v>0</v>
      </c>
      <c r="I70" s="218">
        <v>0</v>
      </c>
      <c r="J70" s="219">
        <f t="shared" si="7"/>
        <v>425197</v>
      </c>
    </row>
    <row r="71" spans="1:10" s="169" customFormat="1" ht="60" customHeight="1">
      <c r="A71" s="212" t="s">
        <v>40</v>
      </c>
      <c r="B71" s="213" t="s">
        <v>14</v>
      </c>
      <c r="C71" s="220">
        <f>'[1]Kmd. Hivatal kötelező'!$C27</f>
        <v>2000000</v>
      </c>
      <c r="D71" s="220">
        <v>0</v>
      </c>
      <c r="E71" s="220">
        <v>0</v>
      </c>
      <c r="F71" s="220">
        <f t="shared" si="6"/>
        <v>2000000</v>
      </c>
      <c r="G71" s="221">
        <f>'[1]Kmd. Hivatal kötelező'!$BL27</f>
        <v>2000000</v>
      </c>
      <c r="H71" s="221">
        <v>0</v>
      </c>
      <c r="I71" s="221">
        <v>0</v>
      </c>
      <c r="J71" s="222">
        <f t="shared" si="7"/>
        <v>2000000</v>
      </c>
    </row>
    <row r="72" spans="1:10" s="169" customFormat="1" ht="60" customHeight="1">
      <c r="A72" s="210" t="s">
        <v>41</v>
      </c>
      <c r="B72" s="195" t="s">
        <v>42</v>
      </c>
      <c r="C72" s="217">
        <f>'[1]Kmd. Hivatal kötelező'!$C28</f>
        <v>0</v>
      </c>
      <c r="D72" s="217">
        <v>0</v>
      </c>
      <c r="E72" s="217">
        <v>0</v>
      </c>
      <c r="F72" s="217">
        <f t="shared" si="6"/>
        <v>0</v>
      </c>
      <c r="G72" s="218">
        <f>'[1]Kmd. Hivatal kötelező'!$BL28</f>
        <v>0</v>
      </c>
      <c r="H72" s="218">
        <v>0</v>
      </c>
      <c r="I72" s="218">
        <v>0</v>
      </c>
      <c r="J72" s="219">
        <f t="shared" si="7"/>
        <v>0</v>
      </c>
    </row>
    <row r="73" spans="1:10" s="169" customFormat="1" ht="60" customHeight="1">
      <c r="A73" s="210" t="s">
        <v>358</v>
      </c>
      <c r="B73" s="195" t="s">
        <v>357</v>
      </c>
      <c r="C73" s="217">
        <f>'[1]Kmd. Hivatal kötelező'!$C29</f>
        <v>0</v>
      </c>
      <c r="D73" s="217">
        <v>0</v>
      </c>
      <c r="E73" s="217">
        <v>0</v>
      </c>
      <c r="F73" s="217">
        <f t="shared" si="6"/>
        <v>0</v>
      </c>
      <c r="G73" s="218">
        <f>'[1]Kmd. Hivatal kötelező'!$BL29</f>
        <v>0</v>
      </c>
      <c r="H73" s="218">
        <v>0</v>
      </c>
      <c r="I73" s="218">
        <v>0</v>
      </c>
      <c r="J73" s="219">
        <f t="shared" si="7"/>
        <v>0</v>
      </c>
    </row>
    <row r="74" spans="1:10" s="169" customFormat="1" ht="60" customHeight="1">
      <c r="A74" s="210" t="s">
        <v>43</v>
      </c>
      <c r="B74" s="195" t="s">
        <v>16</v>
      </c>
      <c r="C74" s="217">
        <f>'[1]Kmd. Hivatal kötelező'!$C30</f>
        <v>0</v>
      </c>
      <c r="D74" s="217">
        <v>0</v>
      </c>
      <c r="E74" s="217">
        <v>0</v>
      </c>
      <c r="F74" s="217">
        <f t="shared" si="6"/>
        <v>0</v>
      </c>
      <c r="G74" s="218">
        <f>'[1]Kmd. Hivatal kötelező'!$BL30</f>
        <v>0</v>
      </c>
      <c r="H74" s="218">
        <v>0</v>
      </c>
      <c r="I74" s="218">
        <v>0</v>
      </c>
      <c r="J74" s="219">
        <f t="shared" si="7"/>
        <v>0</v>
      </c>
    </row>
    <row r="75" spans="1:10" s="169" customFormat="1" ht="60" customHeight="1">
      <c r="A75" s="199" t="s">
        <v>44</v>
      </c>
      <c r="B75" s="195" t="s">
        <v>15</v>
      </c>
      <c r="C75" s="217">
        <f>'[1]Kmd. Hivatal kötelező'!$C31</f>
        <v>0</v>
      </c>
      <c r="D75" s="217">
        <v>0</v>
      </c>
      <c r="E75" s="217">
        <v>0</v>
      </c>
      <c r="F75" s="217">
        <f t="shared" si="6"/>
        <v>0</v>
      </c>
      <c r="G75" s="218">
        <f>'[1]Kmd. Hivatal kötelező'!$BL31</f>
        <v>0</v>
      </c>
      <c r="H75" s="218">
        <v>0</v>
      </c>
      <c r="I75" s="218">
        <v>0</v>
      </c>
      <c r="J75" s="219">
        <f t="shared" si="7"/>
        <v>0</v>
      </c>
    </row>
    <row r="76" spans="1:10" s="169" customFormat="1" ht="60" customHeight="1">
      <c r="A76" s="210" t="s">
        <v>338</v>
      </c>
      <c r="B76" s="195" t="s">
        <v>337</v>
      </c>
      <c r="C76" s="217">
        <f>'[1]Kmd. Hivatal kötelező'!$C32</f>
        <v>0</v>
      </c>
      <c r="D76" s="217">
        <v>0</v>
      </c>
      <c r="E76" s="217">
        <v>0</v>
      </c>
      <c r="F76" s="217">
        <f t="shared" si="6"/>
        <v>0</v>
      </c>
      <c r="G76" s="218">
        <f>'[1]Kmd. Hivatal kötelező'!$BL32</f>
        <v>0</v>
      </c>
      <c r="H76" s="218">
        <v>0</v>
      </c>
      <c r="I76" s="218">
        <v>0</v>
      </c>
      <c r="J76" s="219">
        <f t="shared" si="7"/>
        <v>0</v>
      </c>
    </row>
    <row r="77" spans="1:10" s="169" customFormat="1" ht="60" customHeight="1">
      <c r="A77" s="210" t="s">
        <v>471</v>
      </c>
      <c r="B77" s="195" t="s">
        <v>45</v>
      </c>
      <c r="C77" s="217">
        <f>'[1]Kmd. Hivatal kötelező'!$C33</f>
        <v>0</v>
      </c>
      <c r="D77" s="217">
        <v>0</v>
      </c>
      <c r="E77" s="217">
        <v>0</v>
      </c>
      <c r="F77" s="217">
        <f t="shared" si="6"/>
        <v>0</v>
      </c>
      <c r="G77" s="218">
        <f>'[1]Kmd. Hivatal kötelező'!$BL33</f>
        <v>0</v>
      </c>
      <c r="H77" s="218">
        <v>0</v>
      </c>
      <c r="I77" s="218">
        <v>0</v>
      </c>
      <c r="J77" s="219">
        <f t="shared" si="7"/>
        <v>0</v>
      </c>
    </row>
    <row r="78" spans="1:10" s="169" customFormat="1" ht="60" customHeight="1">
      <c r="A78" s="210" t="s">
        <v>127</v>
      </c>
      <c r="B78" s="195"/>
      <c r="C78" s="217">
        <f>'[1]Kmd. Hivatal kötelező'!$C34</f>
        <v>0</v>
      </c>
      <c r="D78" s="217">
        <v>0</v>
      </c>
      <c r="E78" s="217">
        <v>0</v>
      </c>
      <c r="F78" s="217">
        <f t="shared" si="6"/>
        <v>0</v>
      </c>
      <c r="G78" s="218">
        <f>'[1]Kmd. Hivatal kötelező'!$BL34</f>
        <v>0</v>
      </c>
      <c r="H78" s="218">
        <v>0</v>
      </c>
      <c r="I78" s="218">
        <v>0</v>
      </c>
      <c r="J78" s="219">
        <f t="shared" si="7"/>
        <v>0</v>
      </c>
    </row>
    <row r="79" spans="1:10" s="169" customFormat="1" ht="60" customHeight="1">
      <c r="A79" s="212" t="s">
        <v>46</v>
      </c>
      <c r="B79" s="206" t="s">
        <v>17</v>
      </c>
      <c r="C79" s="220">
        <f>'[1]Kmd. Hivatal kötelező'!$C35</f>
        <v>0</v>
      </c>
      <c r="D79" s="220">
        <v>0</v>
      </c>
      <c r="E79" s="220">
        <v>0</v>
      </c>
      <c r="F79" s="220">
        <f t="shared" si="6"/>
        <v>0</v>
      </c>
      <c r="G79" s="221">
        <f>'[1]Kmd. Hivatal kötelező'!$BL35</f>
        <v>0</v>
      </c>
      <c r="H79" s="221">
        <v>0</v>
      </c>
      <c r="I79" s="221">
        <v>0</v>
      </c>
      <c r="J79" s="222">
        <f t="shared" si="7"/>
        <v>0</v>
      </c>
    </row>
    <row r="80" spans="1:10" s="169" customFormat="1" ht="60" customHeight="1">
      <c r="A80" s="212" t="s">
        <v>128</v>
      </c>
      <c r="B80" s="206"/>
      <c r="C80" s="217">
        <f>'[1]Kmd. Hivatal kötelező'!$C36</f>
        <v>2000000</v>
      </c>
      <c r="D80" s="217">
        <v>0</v>
      </c>
      <c r="E80" s="217">
        <v>0</v>
      </c>
      <c r="F80" s="217">
        <f t="shared" si="6"/>
        <v>2000000</v>
      </c>
      <c r="G80" s="218">
        <f>'[1]Kmd. Hivatal kötelező'!$BL36</f>
        <v>2000000</v>
      </c>
      <c r="H80" s="218">
        <v>0</v>
      </c>
      <c r="I80" s="218">
        <v>0</v>
      </c>
      <c r="J80" s="219">
        <f t="shared" si="7"/>
        <v>2000000</v>
      </c>
    </row>
    <row r="81" spans="1:10" s="169" customFormat="1" ht="60" customHeight="1">
      <c r="A81" s="210" t="s">
        <v>47</v>
      </c>
      <c r="B81" s="185" t="s">
        <v>18</v>
      </c>
      <c r="C81" s="217">
        <f>'[1]Kmd. Hivatal kötelező'!$C37</f>
        <v>229560297</v>
      </c>
      <c r="D81" s="217">
        <v>0</v>
      </c>
      <c r="E81" s="217">
        <v>0</v>
      </c>
      <c r="F81" s="217">
        <f t="shared" si="6"/>
        <v>229560297</v>
      </c>
      <c r="G81" s="218">
        <f>'[1]Kmd. Hivatal kötelező'!$BL37</f>
        <v>238873195</v>
      </c>
      <c r="H81" s="218">
        <v>0</v>
      </c>
      <c r="I81" s="218">
        <v>0</v>
      </c>
      <c r="J81" s="219">
        <f t="shared" si="7"/>
        <v>238873195</v>
      </c>
    </row>
    <row r="82" spans="1:10" s="169" customFormat="1" ht="60" customHeight="1">
      <c r="A82" s="214" t="s">
        <v>339</v>
      </c>
      <c r="B82" s="215" t="s">
        <v>340</v>
      </c>
      <c r="C82" s="220">
        <f>'[1]Kmd. Hivatal kötelező'!$C38</f>
        <v>0</v>
      </c>
      <c r="D82" s="220">
        <v>0</v>
      </c>
      <c r="E82" s="220">
        <v>0</v>
      </c>
      <c r="F82" s="220">
        <f t="shared" si="6"/>
        <v>0</v>
      </c>
      <c r="G82" s="221">
        <f>'[1]Kmd. Hivatal kötelező'!$BL38</f>
        <v>0</v>
      </c>
      <c r="H82" s="221">
        <v>0</v>
      </c>
      <c r="I82" s="221">
        <v>0</v>
      </c>
      <c r="J82" s="222">
        <f t="shared" si="7"/>
        <v>0</v>
      </c>
    </row>
    <row r="83" spans="1:10" s="169" customFormat="1" ht="60" customHeight="1">
      <c r="A83" s="214" t="s">
        <v>345</v>
      </c>
      <c r="B83" s="215" t="s">
        <v>346</v>
      </c>
      <c r="C83" s="217">
        <f>'[1]Kmd. Hivatal kötelező'!$C39</f>
        <v>229560297</v>
      </c>
      <c r="D83" s="217">
        <v>0</v>
      </c>
      <c r="E83" s="217">
        <v>0</v>
      </c>
      <c r="F83" s="217">
        <f t="shared" si="6"/>
        <v>229560297</v>
      </c>
      <c r="G83" s="218">
        <f>'[1]Kmd. Hivatal kötelező'!$BL39</f>
        <v>238873195</v>
      </c>
      <c r="H83" s="218">
        <v>0</v>
      </c>
      <c r="I83" s="218">
        <v>0</v>
      </c>
      <c r="J83" s="219">
        <f t="shared" si="7"/>
        <v>238873195</v>
      </c>
    </row>
    <row r="84" spans="1:10" s="169" customFormat="1" ht="60" customHeight="1">
      <c r="A84" s="209" t="s">
        <v>208</v>
      </c>
      <c r="B84" s="194"/>
      <c r="C84" s="317">
        <v>44</v>
      </c>
      <c r="D84" s="317"/>
      <c r="E84" s="317"/>
      <c r="F84" s="317"/>
      <c r="G84" s="216"/>
      <c r="H84" s="216"/>
      <c r="I84" s="216"/>
      <c r="J84" s="216"/>
    </row>
    <row r="85" spans="1:10" s="169" customFormat="1" ht="39.950000000000003" customHeight="1">
      <c r="A85" s="341" t="s">
        <v>0</v>
      </c>
      <c r="B85" s="294" t="s">
        <v>551</v>
      </c>
      <c r="C85" s="304" t="s">
        <v>3</v>
      </c>
      <c r="D85" s="332"/>
      <c r="E85" s="332"/>
      <c r="F85" s="332"/>
      <c r="G85" s="332"/>
      <c r="H85" s="332"/>
      <c r="I85" s="332"/>
      <c r="J85" s="332"/>
    </row>
    <row r="86" spans="1:10" s="169" customFormat="1" ht="39.950000000000003" customHeight="1">
      <c r="A86" s="341"/>
      <c r="B86" s="295"/>
      <c r="C86" s="332"/>
      <c r="D86" s="332"/>
      <c r="E86" s="332"/>
      <c r="F86" s="332"/>
      <c r="G86" s="332"/>
      <c r="H86" s="332"/>
      <c r="I86" s="332"/>
      <c r="J86" s="332"/>
    </row>
    <row r="87" spans="1:10" s="169" customFormat="1" ht="91.5">
      <c r="A87" s="341"/>
      <c r="B87" s="296"/>
      <c r="C87" s="184" t="s">
        <v>547</v>
      </c>
      <c r="D87" s="184" t="s">
        <v>548</v>
      </c>
      <c r="E87" s="184" t="s">
        <v>546</v>
      </c>
      <c r="F87" s="185" t="s">
        <v>348</v>
      </c>
      <c r="G87" s="184" t="s">
        <v>545</v>
      </c>
      <c r="H87" s="184" t="s">
        <v>544</v>
      </c>
      <c r="I87" s="184" t="s">
        <v>549</v>
      </c>
      <c r="J87" s="185" t="s">
        <v>550</v>
      </c>
    </row>
    <row r="88" spans="1:10" s="169" customFormat="1" ht="60" customHeight="1">
      <c r="A88" s="194" t="s">
        <v>19</v>
      </c>
      <c r="B88" s="195" t="s">
        <v>22</v>
      </c>
      <c r="C88" s="196">
        <f>'[1]Kmd. Város Gondn.kötelező'!$C2</f>
        <v>65825130</v>
      </c>
      <c r="D88" s="217">
        <v>0</v>
      </c>
      <c r="E88" s="217">
        <v>0</v>
      </c>
      <c r="F88" s="217">
        <f>SUM(C88:E88)</f>
        <v>65825130</v>
      </c>
      <c r="G88" s="219">
        <f>'[1]Kmd. Város Gondn.kötelező'!$BL2</f>
        <v>75053658</v>
      </c>
      <c r="H88" s="223">
        <v>0</v>
      </c>
      <c r="I88" s="223">
        <v>0</v>
      </c>
      <c r="J88" s="219">
        <f>SUM(G88:I88)</f>
        <v>75053658</v>
      </c>
    </row>
    <row r="89" spans="1:10" s="169" customFormat="1" ht="60" customHeight="1">
      <c r="A89" s="194" t="s">
        <v>520</v>
      </c>
      <c r="B89" s="195" t="s">
        <v>519</v>
      </c>
      <c r="C89" s="196"/>
      <c r="D89" s="217"/>
      <c r="E89" s="217"/>
      <c r="F89" s="217"/>
      <c r="G89" s="219">
        <f>'[1]Kmd. Város Gondn.kötelező'!$BL3</f>
        <v>132000</v>
      </c>
      <c r="H89" s="223">
        <v>0</v>
      </c>
      <c r="I89" s="223">
        <v>0</v>
      </c>
      <c r="J89" s="219">
        <f t="shared" ref="J89:J96" si="8">SUM(G89:I89)</f>
        <v>132000</v>
      </c>
    </row>
    <row r="90" spans="1:10" s="169" customFormat="1" ht="60" customHeight="1">
      <c r="A90" s="199" t="s">
        <v>367</v>
      </c>
      <c r="B90" s="195" t="s">
        <v>368</v>
      </c>
      <c r="C90" s="196">
        <f>'[1]Kmd. Város Gondn.kötelező'!$C4</f>
        <v>1500000</v>
      </c>
      <c r="D90" s="217">
        <v>0</v>
      </c>
      <c r="E90" s="217">
        <v>0</v>
      </c>
      <c r="F90" s="217">
        <f t="shared" ref="F90:F125" si="9">SUM(C90:E90)</f>
        <v>1500000</v>
      </c>
      <c r="G90" s="219">
        <f>'[1]Kmd. Város Gondn.kötelező'!$BL4</f>
        <v>3300000</v>
      </c>
      <c r="H90" s="223">
        <v>0</v>
      </c>
      <c r="I90" s="223">
        <v>0</v>
      </c>
      <c r="J90" s="219">
        <f t="shared" si="8"/>
        <v>3300000</v>
      </c>
    </row>
    <row r="91" spans="1:10" s="169" customFormat="1" ht="60" customHeight="1">
      <c r="A91" s="199" t="s">
        <v>25</v>
      </c>
      <c r="B91" s="195" t="s">
        <v>26</v>
      </c>
      <c r="C91" s="196">
        <f>'[1]Kmd. Város Gondn.kötelező'!$C5</f>
        <v>690000</v>
      </c>
      <c r="D91" s="217">
        <v>0</v>
      </c>
      <c r="E91" s="217">
        <v>0</v>
      </c>
      <c r="F91" s="217">
        <f t="shared" si="9"/>
        <v>690000</v>
      </c>
      <c r="G91" s="219">
        <f>'[1]Kmd. Város Gondn.kötelező'!$BL5</f>
        <v>690000</v>
      </c>
      <c r="H91" s="223">
        <v>0</v>
      </c>
      <c r="I91" s="223">
        <v>0</v>
      </c>
      <c r="J91" s="219">
        <f t="shared" si="8"/>
        <v>690000</v>
      </c>
    </row>
    <row r="92" spans="1:10" s="169" customFormat="1" ht="60" customHeight="1">
      <c r="A92" s="199" t="s">
        <v>521</v>
      </c>
      <c r="B92" s="195" t="s">
        <v>522</v>
      </c>
      <c r="C92" s="196"/>
      <c r="D92" s="217"/>
      <c r="E92" s="217"/>
      <c r="F92" s="217"/>
      <c r="G92" s="219">
        <f>'[1]Kmd. Város Gondn.kötelező'!$BL6</f>
        <v>3540000</v>
      </c>
      <c r="H92" s="223">
        <v>0</v>
      </c>
      <c r="I92" s="223">
        <v>0</v>
      </c>
      <c r="J92" s="219">
        <f t="shared" si="8"/>
        <v>3540000</v>
      </c>
    </row>
    <row r="93" spans="1:10" s="169" customFormat="1" ht="60" customHeight="1">
      <c r="A93" s="194" t="s">
        <v>331</v>
      </c>
      <c r="B93" s="195" t="s">
        <v>329</v>
      </c>
      <c r="C93" s="196">
        <f>'[1]Kmd. Város Gondn.kötelező'!$C7</f>
        <v>480000</v>
      </c>
      <c r="D93" s="217">
        <v>0</v>
      </c>
      <c r="E93" s="217">
        <v>0</v>
      </c>
      <c r="F93" s="217">
        <f t="shared" si="9"/>
        <v>480000</v>
      </c>
      <c r="G93" s="219">
        <f>'[1]Kmd. Város Gondn.kötelező'!$BL7</f>
        <v>480000</v>
      </c>
      <c r="H93" s="223">
        <v>0</v>
      </c>
      <c r="I93" s="223">
        <v>0</v>
      </c>
      <c r="J93" s="219">
        <f t="shared" si="8"/>
        <v>480000</v>
      </c>
    </row>
    <row r="94" spans="1:10" s="169" customFormat="1" ht="60" customHeight="1">
      <c r="A94" s="194" t="s">
        <v>332</v>
      </c>
      <c r="B94" s="195" t="s">
        <v>330</v>
      </c>
      <c r="C94" s="196">
        <f>'[1]Kmd. Város Gondn.kötelező'!$C8</f>
        <v>1800000</v>
      </c>
      <c r="D94" s="217">
        <v>0</v>
      </c>
      <c r="E94" s="217">
        <v>0</v>
      </c>
      <c r="F94" s="217">
        <f t="shared" si="9"/>
        <v>1800000</v>
      </c>
      <c r="G94" s="219">
        <f>'[1]Kmd. Város Gondn.kötelező'!$BL8</f>
        <v>-482038</v>
      </c>
      <c r="H94" s="223">
        <v>0</v>
      </c>
      <c r="I94" s="223">
        <v>0</v>
      </c>
      <c r="J94" s="219">
        <f t="shared" si="8"/>
        <v>-482038</v>
      </c>
    </row>
    <row r="95" spans="1:10" s="169" customFormat="1" ht="60" customHeight="1">
      <c r="A95" s="194" t="s">
        <v>20</v>
      </c>
      <c r="B95" s="195" t="s">
        <v>21</v>
      </c>
      <c r="C95" s="196">
        <f>'[1]Kmd. Város Gondn.kötelező'!$C9</f>
        <v>0</v>
      </c>
      <c r="D95" s="217">
        <v>0</v>
      </c>
      <c r="E95" s="217">
        <v>0</v>
      </c>
      <c r="F95" s="217">
        <f t="shared" si="9"/>
        <v>0</v>
      </c>
      <c r="G95" s="219">
        <f>'[1]Kmd. Város Gondn.kötelező'!$BL9</f>
        <v>0</v>
      </c>
      <c r="H95" s="223">
        <v>0</v>
      </c>
      <c r="I95" s="223">
        <v>0</v>
      </c>
      <c r="J95" s="219">
        <f t="shared" si="8"/>
        <v>0</v>
      </c>
    </row>
    <row r="96" spans="1:10" s="169" customFormat="1" ht="60" customHeight="1">
      <c r="A96" s="194" t="s">
        <v>334</v>
      </c>
      <c r="B96" s="195" t="s">
        <v>333</v>
      </c>
      <c r="C96" s="196">
        <f>'[1]Kmd. Város Gondn.kötelező'!$C10</f>
        <v>400000</v>
      </c>
      <c r="D96" s="217">
        <v>0</v>
      </c>
      <c r="E96" s="217">
        <v>0</v>
      </c>
      <c r="F96" s="217">
        <f t="shared" si="9"/>
        <v>400000</v>
      </c>
      <c r="G96" s="219">
        <f>'[1]Kmd. Város Gondn.kötelező'!$BL10</f>
        <v>4000000</v>
      </c>
      <c r="H96" s="223">
        <v>0</v>
      </c>
      <c r="I96" s="223">
        <v>0</v>
      </c>
      <c r="J96" s="219">
        <f t="shared" si="8"/>
        <v>4000000</v>
      </c>
    </row>
    <row r="97" spans="1:10" s="169" customFormat="1" ht="60" customHeight="1">
      <c r="A97" s="194" t="s">
        <v>23</v>
      </c>
      <c r="B97" s="200" t="s">
        <v>24</v>
      </c>
      <c r="C97" s="196">
        <f>'[1]Kmd. Város Gondn.kötelező'!$C11</f>
        <v>5036000</v>
      </c>
      <c r="D97" s="217">
        <v>0</v>
      </c>
      <c r="E97" s="217">
        <v>0</v>
      </c>
      <c r="F97" s="217">
        <f t="shared" si="9"/>
        <v>5036000</v>
      </c>
      <c r="G97" s="219">
        <f>'[1]Kmd. Város Gondn.kötelező'!$BL11</f>
        <v>1436000</v>
      </c>
      <c r="H97" s="223">
        <v>0</v>
      </c>
      <c r="I97" s="223">
        <v>0</v>
      </c>
      <c r="J97" s="219">
        <f t="shared" ref="J97:J125" si="10">SUM(G97:I97)</f>
        <v>1436000</v>
      </c>
    </row>
    <row r="98" spans="1:10" s="169" customFormat="1" ht="60" customHeight="1">
      <c r="A98" s="201" t="s">
        <v>27</v>
      </c>
      <c r="B98" s="202" t="s">
        <v>4</v>
      </c>
      <c r="C98" s="203">
        <f>'[1]Kmd. Város Gondn.kötelező'!$C12</f>
        <v>75731130</v>
      </c>
      <c r="D98" s="220">
        <v>0</v>
      </c>
      <c r="E98" s="220">
        <v>0</v>
      </c>
      <c r="F98" s="220">
        <f t="shared" si="9"/>
        <v>75731130</v>
      </c>
      <c r="G98" s="222">
        <f>'[1]Kmd. Város Gondn.kötelező'!$BL12</f>
        <v>88149620</v>
      </c>
      <c r="H98" s="216">
        <v>0</v>
      </c>
      <c r="I98" s="216">
        <v>0</v>
      </c>
      <c r="J98" s="222">
        <f t="shared" si="10"/>
        <v>88149620</v>
      </c>
    </row>
    <row r="99" spans="1:10" s="169" customFormat="1" ht="60" customHeight="1">
      <c r="A99" s="201" t="s">
        <v>28</v>
      </c>
      <c r="B99" s="206" t="s">
        <v>5</v>
      </c>
      <c r="C99" s="203">
        <f>'[1]Kmd. Város Gondn.kötelező'!$C13</f>
        <v>15517570</v>
      </c>
      <c r="D99" s="220">
        <v>0</v>
      </c>
      <c r="E99" s="220">
        <v>0</v>
      </c>
      <c r="F99" s="220">
        <f t="shared" si="9"/>
        <v>15517570</v>
      </c>
      <c r="G99" s="222">
        <f>'[1]Kmd. Város Gondn.kötelező'!$BL13</f>
        <v>18666066</v>
      </c>
      <c r="H99" s="216">
        <v>0</v>
      </c>
      <c r="I99" s="216">
        <v>0</v>
      </c>
      <c r="J99" s="222">
        <f t="shared" si="10"/>
        <v>18666066</v>
      </c>
    </row>
    <row r="100" spans="1:10" s="169" customFormat="1" ht="60" customHeight="1">
      <c r="A100" s="201" t="s">
        <v>29</v>
      </c>
      <c r="B100" s="202" t="s">
        <v>6</v>
      </c>
      <c r="C100" s="203">
        <f>'[1]Kmd. Város Gondn.kötelező'!$C14</f>
        <v>248972904</v>
      </c>
      <c r="D100" s="220">
        <v>0</v>
      </c>
      <c r="E100" s="220">
        <v>0</v>
      </c>
      <c r="F100" s="220">
        <f t="shared" si="9"/>
        <v>248972904</v>
      </c>
      <c r="G100" s="222">
        <f>'[1]Kmd. Város Gondn.kötelező'!$BL14</f>
        <v>282372904</v>
      </c>
      <c r="H100" s="216">
        <v>0</v>
      </c>
      <c r="I100" s="216">
        <v>0</v>
      </c>
      <c r="J100" s="222">
        <f t="shared" si="10"/>
        <v>282372904</v>
      </c>
    </row>
    <row r="101" spans="1:10" s="169" customFormat="1" ht="60" customHeight="1">
      <c r="A101" s="201" t="s">
        <v>30</v>
      </c>
      <c r="B101" s="207" t="s">
        <v>7</v>
      </c>
      <c r="C101" s="203">
        <f>'[1]Kmd. Város Gondn.kötelező'!$C15</f>
        <v>0</v>
      </c>
      <c r="D101" s="220">
        <v>0</v>
      </c>
      <c r="E101" s="220">
        <v>0</v>
      </c>
      <c r="F101" s="220">
        <f t="shared" si="9"/>
        <v>0</v>
      </c>
      <c r="G101" s="222">
        <f>'[1]Kmd. Város Gondn.kötelező'!$BL15</f>
        <v>0</v>
      </c>
      <c r="H101" s="216">
        <v>0</v>
      </c>
      <c r="I101" s="216">
        <v>0</v>
      </c>
      <c r="J101" s="222">
        <f t="shared" si="10"/>
        <v>0</v>
      </c>
    </row>
    <row r="102" spans="1:10" s="169" customFormat="1" ht="60" customHeight="1">
      <c r="A102" s="194" t="s">
        <v>31</v>
      </c>
      <c r="B102" s="195" t="s">
        <v>32</v>
      </c>
      <c r="C102" s="196">
        <f>'[1]Kmd. Város Gondn.kötelező'!$C16</f>
        <v>0</v>
      </c>
      <c r="D102" s="217">
        <v>0</v>
      </c>
      <c r="E102" s="217">
        <v>0</v>
      </c>
      <c r="F102" s="217">
        <f t="shared" si="9"/>
        <v>0</v>
      </c>
      <c r="G102" s="219">
        <f>'[1]Kmd. Város Gondn.kötelező'!$BL16</f>
        <v>0</v>
      </c>
      <c r="H102" s="223">
        <v>0</v>
      </c>
      <c r="I102" s="223">
        <v>0</v>
      </c>
      <c r="J102" s="219">
        <f t="shared" si="10"/>
        <v>0</v>
      </c>
    </row>
    <row r="103" spans="1:10" s="169" customFormat="1" ht="60" customHeight="1">
      <c r="A103" s="194" t="s">
        <v>8</v>
      </c>
      <c r="B103" s="208" t="s">
        <v>9</v>
      </c>
      <c r="C103" s="196">
        <f>'[1]Kmd. Város Gondn.kötelező'!$C17</f>
        <v>0</v>
      </c>
      <c r="D103" s="217">
        <v>0</v>
      </c>
      <c r="E103" s="217">
        <v>0</v>
      </c>
      <c r="F103" s="217">
        <f t="shared" si="9"/>
        <v>0</v>
      </c>
      <c r="G103" s="219">
        <f>'[1]Kmd. Város Gondn.kötelező'!$BL17</f>
        <v>0</v>
      </c>
      <c r="H103" s="223">
        <v>0</v>
      </c>
      <c r="I103" s="223">
        <v>0</v>
      </c>
      <c r="J103" s="219">
        <f t="shared" si="10"/>
        <v>0</v>
      </c>
    </row>
    <row r="104" spans="1:10" s="169" customFormat="1" ht="60" customHeight="1">
      <c r="A104" s="209" t="s">
        <v>33</v>
      </c>
      <c r="B104" s="200" t="s">
        <v>11</v>
      </c>
      <c r="C104" s="196">
        <f>'[1]Kmd. Város Gondn.kötelező'!$C18</f>
        <v>0</v>
      </c>
      <c r="D104" s="217">
        <v>0</v>
      </c>
      <c r="E104" s="217">
        <v>0</v>
      </c>
      <c r="F104" s="217">
        <f t="shared" si="9"/>
        <v>0</v>
      </c>
      <c r="G104" s="219">
        <f>'[1]Kmd. Város Gondn.kötelező'!$BL18</f>
        <v>0</v>
      </c>
      <c r="H104" s="223">
        <v>0</v>
      </c>
      <c r="I104" s="223">
        <v>0</v>
      </c>
      <c r="J104" s="219">
        <f t="shared" si="10"/>
        <v>0</v>
      </c>
    </row>
    <row r="105" spans="1:10" s="169" customFormat="1" ht="60" customHeight="1">
      <c r="A105" s="194" t="s">
        <v>124</v>
      </c>
      <c r="B105" s="200" t="s">
        <v>34</v>
      </c>
      <c r="C105" s="196">
        <f>'[1]Kmd. Város Gondn.kötelező'!$C19</f>
        <v>0</v>
      </c>
      <c r="D105" s="217">
        <v>0</v>
      </c>
      <c r="E105" s="217">
        <v>0</v>
      </c>
      <c r="F105" s="217">
        <f t="shared" si="9"/>
        <v>0</v>
      </c>
      <c r="G105" s="219">
        <f>'[1]Kmd. Város Gondn.kötelező'!$BL19</f>
        <v>0</v>
      </c>
      <c r="H105" s="223">
        <v>0</v>
      </c>
      <c r="I105" s="223">
        <v>0</v>
      </c>
      <c r="J105" s="219">
        <f t="shared" si="10"/>
        <v>0</v>
      </c>
    </row>
    <row r="106" spans="1:10" s="169" customFormat="1" ht="60" customHeight="1">
      <c r="A106" s="201" t="s">
        <v>35</v>
      </c>
      <c r="B106" s="202" t="s">
        <v>10</v>
      </c>
      <c r="C106" s="203">
        <f>'[1]Kmd. Város Gondn.kötelező'!$C20</f>
        <v>0</v>
      </c>
      <c r="D106" s="220">
        <v>0</v>
      </c>
      <c r="E106" s="220">
        <v>0</v>
      </c>
      <c r="F106" s="220">
        <f t="shared" si="9"/>
        <v>0</v>
      </c>
      <c r="G106" s="222">
        <f>'[1]Kmd. Város Gondn.kötelező'!$BL20</f>
        <v>0</v>
      </c>
      <c r="H106" s="216">
        <v>0</v>
      </c>
      <c r="I106" s="216">
        <v>0</v>
      </c>
      <c r="J106" s="222">
        <f t="shared" si="10"/>
        <v>0</v>
      </c>
    </row>
    <row r="107" spans="1:10" s="169" customFormat="1" ht="60" customHeight="1">
      <c r="A107" s="201" t="s">
        <v>126</v>
      </c>
      <c r="B107" s="202"/>
      <c r="C107" s="196">
        <f>'[1]Kmd. Város Gondn.kötelező'!$C21</f>
        <v>340221604</v>
      </c>
      <c r="D107" s="217">
        <v>0</v>
      </c>
      <c r="E107" s="217">
        <v>0</v>
      </c>
      <c r="F107" s="217">
        <f t="shared" si="9"/>
        <v>340221604</v>
      </c>
      <c r="G107" s="219">
        <f>'[1]Kmd. Város Gondn.kötelező'!$BL21</f>
        <v>389188590</v>
      </c>
      <c r="H107" s="223">
        <v>0</v>
      </c>
      <c r="I107" s="223">
        <v>0</v>
      </c>
      <c r="J107" s="219">
        <f t="shared" si="10"/>
        <v>389188590</v>
      </c>
    </row>
    <row r="108" spans="1:10" s="169" customFormat="1" ht="60" customHeight="1">
      <c r="A108" s="199" t="s">
        <v>36</v>
      </c>
      <c r="B108" s="195" t="s">
        <v>12</v>
      </c>
      <c r="C108" s="196">
        <f>'[1]Kmd. Város Gondn.kötelező'!$C22</f>
        <v>0</v>
      </c>
      <c r="D108" s="217">
        <v>0</v>
      </c>
      <c r="E108" s="217">
        <v>0</v>
      </c>
      <c r="F108" s="217">
        <f t="shared" si="9"/>
        <v>0</v>
      </c>
      <c r="G108" s="219">
        <f>'[1]Kmd. Város Gondn.kötelező'!$BL22</f>
        <v>0</v>
      </c>
      <c r="H108" s="223">
        <v>0</v>
      </c>
      <c r="I108" s="223">
        <v>0</v>
      </c>
      <c r="J108" s="219">
        <f t="shared" si="10"/>
        <v>0</v>
      </c>
    </row>
    <row r="109" spans="1:10" s="169" customFormat="1" ht="60" customHeight="1">
      <c r="A109" s="199" t="s">
        <v>467</v>
      </c>
      <c r="B109" s="195" t="s">
        <v>468</v>
      </c>
      <c r="C109" s="196">
        <f>'[1]Kmd. Város Gondn.kötelező'!$C23</f>
        <v>0</v>
      </c>
      <c r="D109" s="217">
        <v>0</v>
      </c>
      <c r="E109" s="217">
        <v>0</v>
      </c>
      <c r="F109" s="217">
        <f t="shared" si="9"/>
        <v>0</v>
      </c>
      <c r="G109" s="219">
        <f>'[1]Kmd. Város Gondn.kötelező'!$BL23</f>
        <v>0</v>
      </c>
      <c r="H109" s="223">
        <v>0</v>
      </c>
      <c r="I109" s="223">
        <v>0</v>
      </c>
      <c r="J109" s="219">
        <f t="shared" si="10"/>
        <v>0</v>
      </c>
    </row>
    <row r="110" spans="1:10" s="169" customFormat="1" ht="60" customHeight="1">
      <c r="A110" s="199" t="s">
        <v>336</v>
      </c>
      <c r="B110" s="195" t="s">
        <v>335</v>
      </c>
      <c r="C110" s="196">
        <f>'[1]Kmd. Város Gondn.kötelező'!$C24</f>
        <v>0</v>
      </c>
      <c r="D110" s="217">
        <v>0</v>
      </c>
      <c r="E110" s="217">
        <v>0</v>
      </c>
      <c r="F110" s="217">
        <f t="shared" si="9"/>
        <v>0</v>
      </c>
      <c r="G110" s="219">
        <f>'[1]Kmd. Város Gondn.kötelező'!$BL24</f>
        <v>0</v>
      </c>
      <c r="H110" s="223">
        <v>0</v>
      </c>
      <c r="I110" s="223">
        <v>0</v>
      </c>
      <c r="J110" s="219">
        <f t="shared" si="10"/>
        <v>0</v>
      </c>
    </row>
    <row r="111" spans="1:10" s="169" customFormat="1" ht="60" customHeight="1">
      <c r="A111" s="210" t="s">
        <v>37</v>
      </c>
      <c r="B111" s="195" t="s">
        <v>38</v>
      </c>
      <c r="C111" s="196">
        <f>'[1]Kmd. Város Gondn.kötelező'!$C25</f>
        <v>3910236</v>
      </c>
      <c r="D111" s="217">
        <v>0</v>
      </c>
      <c r="E111" s="217">
        <v>0</v>
      </c>
      <c r="F111" s="217">
        <f t="shared" si="9"/>
        <v>3910236</v>
      </c>
      <c r="G111" s="219">
        <f>'[1]Kmd. Város Gondn.kötelező'!$BL25</f>
        <v>3910236</v>
      </c>
      <c r="H111" s="223">
        <v>0</v>
      </c>
      <c r="I111" s="223">
        <v>0</v>
      </c>
      <c r="J111" s="219">
        <f t="shared" si="10"/>
        <v>3910236</v>
      </c>
    </row>
    <row r="112" spans="1:10" s="169" customFormat="1" ht="60" customHeight="1">
      <c r="A112" s="199" t="s">
        <v>39</v>
      </c>
      <c r="B112" s="211" t="s">
        <v>13</v>
      </c>
      <c r="C112" s="196">
        <f>'[1]Kmd. Város Gondn.kötelező'!$C26</f>
        <v>1055764</v>
      </c>
      <c r="D112" s="217">
        <v>0</v>
      </c>
      <c r="E112" s="217">
        <v>0</v>
      </c>
      <c r="F112" s="217">
        <f t="shared" si="9"/>
        <v>1055764</v>
      </c>
      <c r="G112" s="219">
        <f>'[1]Kmd. Város Gondn.kötelező'!$BL26</f>
        <v>1055764</v>
      </c>
      <c r="H112" s="223">
        <v>0</v>
      </c>
      <c r="I112" s="223">
        <v>0</v>
      </c>
      <c r="J112" s="219">
        <f t="shared" si="10"/>
        <v>1055764</v>
      </c>
    </row>
    <row r="113" spans="1:10" s="169" customFormat="1" ht="60" customHeight="1">
      <c r="A113" s="212" t="s">
        <v>40</v>
      </c>
      <c r="B113" s="213" t="s">
        <v>14</v>
      </c>
      <c r="C113" s="203">
        <f>'[1]Kmd. Város Gondn.kötelező'!$C27</f>
        <v>4966000</v>
      </c>
      <c r="D113" s="220">
        <v>0</v>
      </c>
      <c r="E113" s="220">
        <v>0</v>
      </c>
      <c r="F113" s="220">
        <f t="shared" si="9"/>
        <v>4966000</v>
      </c>
      <c r="G113" s="222">
        <f>'[1]Kmd. Város Gondn.kötelező'!$BL27</f>
        <v>4966000</v>
      </c>
      <c r="H113" s="216">
        <v>0</v>
      </c>
      <c r="I113" s="216">
        <v>0</v>
      </c>
      <c r="J113" s="222">
        <f t="shared" si="10"/>
        <v>4966000</v>
      </c>
    </row>
    <row r="114" spans="1:10" s="169" customFormat="1" ht="60" customHeight="1">
      <c r="A114" s="210" t="s">
        <v>41</v>
      </c>
      <c r="B114" s="195" t="s">
        <v>42</v>
      </c>
      <c r="C114" s="196">
        <f>'[1]Kmd. Város Gondn.kötelező'!$C28</f>
        <v>0</v>
      </c>
      <c r="D114" s="217">
        <v>0</v>
      </c>
      <c r="E114" s="217">
        <v>0</v>
      </c>
      <c r="F114" s="217">
        <f t="shared" si="9"/>
        <v>0</v>
      </c>
      <c r="G114" s="219">
        <f>'[1]Kmd. Város Gondn.kötelező'!$BL28</f>
        <v>0</v>
      </c>
      <c r="H114" s="223">
        <v>0</v>
      </c>
      <c r="I114" s="223">
        <v>0</v>
      </c>
      <c r="J114" s="219">
        <f t="shared" si="10"/>
        <v>0</v>
      </c>
    </row>
    <row r="115" spans="1:10" s="169" customFormat="1" ht="60" customHeight="1">
      <c r="A115" s="210" t="s">
        <v>358</v>
      </c>
      <c r="B115" s="195" t="s">
        <v>357</v>
      </c>
      <c r="C115" s="196">
        <f>'[1]Kmd. Város Gondn.kötelező'!$C29</f>
        <v>0</v>
      </c>
      <c r="D115" s="217">
        <v>0</v>
      </c>
      <c r="E115" s="217">
        <v>0</v>
      </c>
      <c r="F115" s="217">
        <f t="shared" si="9"/>
        <v>0</v>
      </c>
      <c r="G115" s="219">
        <f>'[1]Kmd. Város Gondn.kötelező'!$BL29</f>
        <v>0</v>
      </c>
      <c r="H115" s="223">
        <v>0</v>
      </c>
      <c r="I115" s="223">
        <v>0</v>
      </c>
      <c r="J115" s="219">
        <f t="shared" si="10"/>
        <v>0</v>
      </c>
    </row>
    <row r="116" spans="1:10" s="169" customFormat="1" ht="60" customHeight="1">
      <c r="A116" s="210" t="s">
        <v>43</v>
      </c>
      <c r="B116" s="195" t="s">
        <v>16</v>
      </c>
      <c r="C116" s="196">
        <f>'[1]Kmd. Város Gondn.kötelező'!$C30</f>
        <v>0</v>
      </c>
      <c r="D116" s="217">
        <v>0</v>
      </c>
      <c r="E116" s="217">
        <v>0</v>
      </c>
      <c r="F116" s="217">
        <f t="shared" si="9"/>
        <v>0</v>
      </c>
      <c r="G116" s="219">
        <f>'[1]Kmd. Város Gondn.kötelező'!$BL30</f>
        <v>0</v>
      </c>
      <c r="H116" s="223">
        <v>0</v>
      </c>
      <c r="I116" s="223">
        <v>0</v>
      </c>
      <c r="J116" s="219">
        <f t="shared" si="10"/>
        <v>0</v>
      </c>
    </row>
    <row r="117" spans="1:10" s="169" customFormat="1" ht="60" customHeight="1">
      <c r="A117" s="212" t="s">
        <v>44</v>
      </c>
      <c r="B117" s="206" t="s">
        <v>15</v>
      </c>
      <c r="C117" s="203">
        <f>'[1]Kmd. Város Gondn.kötelező'!$C31</f>
        <v>0</v>
      </c>
      <c r="D117" s="220">
        <v>0</v>
      </c>
      <c r="E117" s="220">
        <v>0</v>
      </c>
      <c r="F117" s="220">
        <f t="shared" si="9"/>
        <v>0</v>
      </c>
      <c r="G117" s="222">
        <f>'[1]Kmd. Város Gondn.kötelező'!$BL31</f>
        <v>0</v>
      </c>
      <c r="H117" s="216">
        <v>0</v>
      </c>
      <c r="I117" s="216">
        <v>0</v>
      </c>
      <c r="J117" s="222">
        <f t="shared" si="10"/>
        <v>0</v>
      </c>
    </row>
    <row r="118" spans="1:10" s="169" customFormat="1" ht="60" customHeight="1">
      <c r="A118" s="210" t="s">
        <v>338</v>
      </c>
      <c r="B118" s="195" t="s">
        <v>337</v>
      </c>
      <c r="C118" s="196">
        <f>'[1]Kmd. Város Gondn.kötelező'!$C32</f>
        <v>0</v>
      </c>
      <c r="D118" s="217">
        <v>0</v>
      </c>
      <c r="E118" s="217">
        <v>0</v>
      </c>
      <c r="F118" s="217">
        <f t="shared" si="9"/>
        <v>0</v>
      </c>
      <c r="G118" s="219">
        <f>'[1]Kmd. Város Gondn.kötelező'!$BL32</f>
        <v>0</v>
      </c>
      <c r="H118" s="223">
        <v>0</v>
      </c>
      <c r="I118" s="223">
        <v>0</v>
      </c>
      <c r="J118" s="219">
        <f t="shared" si="10"/>
        <v>0</v>
      </c>
    </row>
    <row r="119" spans="1:10" s="169" customFormat="1" ht="60" customHeight="1">
      <c r="A119" s="210" t="s">
        <v>471</v>
      </c>
      <c r="B119" s="195" t="s">
        <v>45</v>
      </c>
      <c r="C119" s="196">
        <f>'[1]Kmd. Város Gondn.kötelező'!$C33</f>
        <v>5800000</v>
      </c>
      <c r="D119" s="217">
        <v>0</v>
      </c>
      <c r="E119" s="217">
        <v>0</v>
      </c>
      <c r="F119" s="217">
        <f t="shared" si="9"/>
        <v>5800000</v>
      </c>
      <c r="G119" s="219">
        <f>'[1]Kmd. Város Gondn.kötelező'!$BL33</f>
        <v>5800000</v>
      </c>
      <c r="H119" s="223">
        <v>0</v>
      </c>
      <c r="I119" s="223">
        <v>0</v>
      </c>
      <c r="J119" s="219">
        <f t="shared" si="10"/>
        <v>5800000</v>
      </c>
    </row>
    <row r="120" spans="1:10" s="169" customFormat="1" ht="60" customHeight="1">
      <c r="A120" s="210" t="s">
        <v>127</v>
      </c>
      <c r="B120" s="195"/>
      <c r="C120" s="196">
        <f>'[1]Kmd. Város Gondn.kötelező'!$C34</f>
        <v>0</v>
      </c>
      <c r="D120" s="217">
        <v>0</v>
      </c>
      <c r="E120" s="217">
        <v>0</v>
      </c>
      <c r="F120" s="217">
        <f t="shared" si="9"/>
        <v>0</v>
      </c>
      <c r="G120" s="219">
        <f>'[1]Kmd. Város Gondn.kötelező'!$BL34</f>
        <v>0</v>
      </c>
      <c r="H120" s="223">
        <v>0</v>
      </c>
      <c r="I120" s="223">
        <v>0</v>
      </c>
      <c r="J120" s="219">
        <f t="shared" si="10"/>
        <v>0</v>
      </c>
    </row>
    <row r="121" spans="1:10" s="169" customFormat="1" ht="60" customHeight="1">
      <c r="A121" s="212" t="s">
        <v>46</v>
      </c>
      <c r="B121" s="206" t="s">
        <v>17</v>
      </c>
      <c r="C121" s="203">
        <f>'[1]Kmd. Város Gondn.kötelező'!$C35</f>
        <v>5800000</v>
      </c>
      <c r="D121" s="220">
        <v>0</v>
      </c>
      <c r="E121" s="220">
        <v>0</v>
      </c>
      <c r="F121" s="220">
        <f t="shared" si="9"/>
        <v>5800000</v>
      </c>
      <c r="G121" s="222">
        <f>'[1]Kmd. Város Gondn.kötelező'!$BL35</f>
        <v>5800000</v>
      </c>
      <c r="H121" s="216">
        <v>0</v>
      </c>
      <c r="I121" s="216">
        <v>0</v>
      </c>
      <c r="J121" s="222">
        <f t="shared" si="10"/>
        <v>5800000</v>
      </c>
    </row>
    <row r="122" spans="1:10" s="169" customFormat="1" ht="60" customHeight="1">
      <c r="A122" s="212" t="s">
        <v>128</v>
      </c>
      <c r="B122" s="206"/>
      <c r="C122" s="196">
        <f>'[1]Kmd. Város Gondn.kötelező'!$C36</f>
        <v>10766000</v>
      </c>
      <c r="D122" s="217">
        <v>0</v>
      </c>
      <c r="E122" s="217">
        <v>0</v>
      </c>
      <c r="F122" s="217">
        <f t="shared" si="9"/>
        <v>10766000</v>
      </c>
      <c r="G122" s="219">
        <f>'[1]Kmd. Város Gondn.kötelező'!$BL36</f>
        <v>10766000</v>
      </c>
      <c r="H122" s="223">
        <v>0</v>
      </c>
      <c r="I122" s="223">
        <v>0</v>
      </c>
      <c r="J122" s="219">
        <f t="shared" si="10"/>
        <v>10766000</v>
      </c>
    </row>
    <row r="123" spans="1:10" s="169" customFormat="1" ht="60" customHeight="1">
      <c r="A123" s="210" t="s">
        <v>47</v>
      </c>
      <c r="B123" s="185" t="s">
        <v>18</v>
      </c>
      <c r="C123" s="196">
        <f>'[1]Kmd. Város Gondn.kötelező'!$C37</f>
        <v>350987604</v>
      </c>
      <c r="D123" s="217">
        <v>0</v>
      </c>
      <c r="E123" s="217">
        <v>0</v>
      </c>
      <c r="F123" s="217">
        <f t="shared" si="9"/>
        <v>350987604</v>
      </c>
      <c r="G123" s="219">
        <f>'[1]Kmd. Város Gondn.kötelező'!$BL37</f>
        <v>399954590</v>
      </c>
      <c r="H123" s="223">
        <v>0</v>
      </c>
      <c r="I123" s="223">
        <v>0</v>
      </c>
      <c r="J123" s="219">
        <f t="shared" si="10"/>
        <v>399954590</v>
      </c>
    </row>
    <row r="124" spans="1:10" s="169" customFormat="1" ht="60" customHeight="1">
      <c r="A124" s="214" t="s">
        <v>339</v>
      </c>
      <c r="B124" s="215" t="s">
        <v>340</v>
      </c>
      <c r="C124" s="203">
        <f>'[1]Kmd. Város Gondn.kötelező'!$C38</f>
        <v>0</v>
      </c>
      <c r="D124" s="220">
        <v>0</v>
      </c>
      <c r="E124" s="220">
        <v>0</v>
      </c>
      <c r="F124" s="220">
        <f t="shared" si="9"/>
        <v>0</v>
      </c>
      <c r="G124" s="222">
        <f>'[1]Kmd. Város Gondn.kötelező'!$BL38</f>
        <v>0</v>
      </c>
      <c r="H124" s="216">
        <v>0</v>
      </c>
      <c r="I124" s="216">
        <v>0</v>
      </c>
      <c r="J124" s="222">
        <f t="shared" si="10"/>
        <v>0</v>
      </c>
    </row>
    <row r="125" spans="1:10" s="169" customFormat="1" ht="60" customHeight="1">
      <c r="A125" s="214" t="s">
        <v>345</v>
      </c>
      <c r="B125" s="215" t="s">
        <v>346</v>
      </c>
      <c r="C125" s="196">
        <f>'[1]Kmd. Város Gondn.kötelező'!$C39</f>
        <v>350987604</v>
      </c>
      <c r="D125" s="217">
        <v>0</v>
      </c>
      <c r="E125" s="217">
        <v>0</v>
      </c>
      <c r="F125" s="217">
        <f t="shared" si="9"/>
        <v>350987604</v>
      </c>
      <c r="G125" s="219">
        <f>'[1]Kmd. Város Gondn.kötelező'!$BL39</f>
        <v>399954590</v>
      </c>
      <c r="H125" s="223">
        <v>0</v>
      </c>
      <c r="I125" s="223">
        <v>0</v>
      </c>
      <c r="J125" s="219">
        <f t="shared" si="10"/>
        <v>399954590</v>
      </c>
    </row>
    <row r="126" spans="1:10" s="169" customFormat="1" ht="60" customHeight="1">
      <c r="A126" s="209" t="s">
        <v>208</v>
      </c>
      <c r="B126" s="194"/>
      <c r="C126" s="316">
        <v>30</v>
      </c>
      <c r="D126" s="316"/>
      <c r="E126" s="316"/>
      <c r="F126" s="316"/>
      <c r="G126" s="216"/>
      <c r="H126" s="216"/>
      <c r="I126" s="216"/>
      <c r="J126" s="216"/>
    </row>
    <row r="127" spans="1:10" s="167" customFormat="1" ht="39.950000000000003" customHeight="1">
      <c r="A127" s="341" t="s">
        <v>0</v>
      </c>
      <c r="B127" s="294" t="s">
        <v>551</v>
      </c>
      <c r="C127" s="333" t="s">
        <v>323</v>
      </c>
      <c r="D127" s="334"/>
      <c r="E127" s="334"/>
      <c r="F127" s="334"/>
      <c r="G127" s="335"/>
      <c r="H127" s="335"/>
      <c r="I127" s="335"/>
      <c r="J127" s="336"/>
    </row>
    <row r="128" spans="1:10" s="167" customFormat="1" ht="39.950000000000003" customHeight="1">
      <c r="A128" s="341"/>
      <c r="B128" s="295"/>
      <c r="C128" s="337"/>
      <c r="D128" s="338"/>
      <c r="E128" s="338"/>
      <c r="F128" s="338"/>
      <c r="G128" s="339"/>
      <c r="H128" s="339"/>
      <c r="I128" s="339"/>
      <c r="J128" s="340"/>
    </row>
    <row r="129" spans="1:10" s="167" customFormat="1" ht="91.5">
      <c r="A129" s="341"/>
      <c r="B129" s="296"/>
      <c r="C129" s="184" t="s">
        <v>547</v>
      </c>
      <c r="D129" s="184" t="s">
        <v>548</v>
      </c>
      <c r="E129" s="184" t="s">
        <v>546</v>
      </c>
      <c r="F129" s="185" t="s">
        <v>348</v>
      </c>
      <c r="G129" s="184" t="s">
        <v>545</v>
      </c>
      <c r="H129" s="184" t="s">
        <v>544</v>
      </c>
      <c r="I129" s="184" t="s">
        <v>549</v>
      </c>
      <c r="J129" s="185" t="s">
        <v>550</v>
      </c>
    </row>
    <row r="130" spans="1:10" s="167" customFormat="1" ht="60" customHeight="1">
      <c r="A130" s="194" t="s">
        <v>19</v>
      </c>
      <c r="B130" s="195" t="s">
        <v>22</v>
      </c>
      <c r="C130" s="196">
        <f>'[1]Faludi F Könyvtár kötelező '!$C2</f>
        <v>30295850</v>
      </c>
      <c r="D130" s="196">
        <v>0</v>
      </c>
      <c r="E130" s="196">
        <v>0</v>
      </c>
      <c r="F130" s="196">
        <f>SUM(C130:E130)</f>
        <v>30295850</v>
      </c>
      <c r="G130" s="224">
        <f>'[1]Faludi F Könyvtár kötelező '!$BL2</f>
        <v>33911825</v>
      </c>
      <c r="H130" s="225">
        <v>0</v>
      </c>
      <c r="I130" s="225">
        <v>0</v>
      </c>
      <c r="J130" s="224">
        <f>SUM(G130:I130)</f>
        <v>33911825</v>
      </c>
    </row>
    <row r="131" spans="1:10" s="167" customFormat="1" ht="60" customHeight="1">
      <c r="A131" s="194" t="s">
        <v>520</v>
      </c>
      <c r="B131" s="195" t="s">
        <v>519</v>
      </c>
      <c r="C131" s="196"/>
      <c r="D131" s="196"/>
      <c r="E131" s="196"/>
      <c r="F131" s="196"/>
      <c r="G131" s="224">
        <f>'[1]Faludi F Könyvtár kötelező '!$BL3</f>
        <v>0</v>
      </c>
      <c r="H131" s="225">
        <v>0</v>
      </c>
      <c r="I131" s="225">
        <v>0</v>
      </c>
      <c r="J131" s="224">
        <f t="shared" ref="J131:J135" si="11">SUM(G131:I131)</f>
        <v>0</v>
      </c>
    </row>
    <row r="132" spans="1:10" s="167" customFormat="1" ht="60" customHeight="1">
      <c r="A132" s="199" t="s">
        <v>367</v>
      </c>
      <c r="B132" s="195" t="s">
        <v>368</v>
      </c>
      <c r="C132" s="196">
        <f>'[1]Faludi F Könyvtár kötelező '!$C4</f>
        <v>0</v>
      </c>
      <c r="D132" s="196">
        <v>0</v>
      </c>
      <c r="E132" s="196">
        <v>0</v>
      </c>
      <c r="F132" s="196">
        <f t="shared" ref="F132:F167" si="12">SUM(C132:E132)</f>
        <v>0</v>
      </c>
      <c r="G132" s="224">
        <f>'[1]Faludi F Könyvtár kötelező '!$BL4</f>
        <v>0</v>
      </c>
      <c r="H132" s="225">
        <v>0</v>
      </c>
      <c r="I132" s="225">
        <v>0</v>
      </c>
      <c r="J132" s="224">
        <f t="shared" si="11"/>
        <v>0</v>
      </c>
    </row>
    <row r="133" spans="1:10" ht="60" customHeight="1">
      <c r="A133" s="199" t="s">
        <v>25</v>
      </c>
      <c r="B133" s="195" t="s">
        <v>26</v>
      </c>
      <c r="C133" s="196">
        <f>'[1]Faludi F Könyvtár kötelező '!$C5</f>
        <v>0</v>
      </c>
      <c r="D133" s="196">
        <v>0</v>
      </c>
      <c r="E133" s="196">
        <v>0</v>
      </c>
      <c r="F133" s="196">
        <f t="shared" si="12"/>
        <v>0</v>
      </c>
      <c r="G133" s="224">
        <f>'[1]Faludi F Könyvtár kötelező '!$BL5</f>
        <v>0</v>
      </c>
      <c r="H133" s="225">
        <v>0</v>
      </c>
      <c r="I133" s="225">
        <v>0</v>
      </c>
      <c r="J133" s="224">
        <f t="shared" si="11"/>
        <v>0</v>
      </c>
    </row>
    <row r="134" spans="1:10" ht="60" customHeight="1">
      <c r="A134" s="199" t="s">
        <v>521</v>
      </c>
      <c r="B134" s="195" t="s">
        <v>522</v>
      </c>
      <c r="C134" s="196"/>
      <c r="D134" s="196"/>
      <c r="E134" s="196"/>
      <c r="F134" s="196"/>
      <c r="G134" s="224">
        <f>'[1]Faludi F Könyvtár kötelező '!$BL6</f>
        <v>0</v>
      </c>
      <c r="H134" s="225">
        <v>0</v>
      </c>
      <c r="I134" s="225">
        <v>0</v>
      </c>
      <c r="J134" s="224">
        <f t="shared" si="11"/>
        <v>0</v>
      </c>
    </row>
    <row r="135" spans="1:10" ht="60" customHeight="1">
      <c r="A135" s="194" t="s">
        <v>331</v>
      </c>
      <c r="B135" s="195" t="s">
        <v>329</v>
      </c>
      <c r="C135" s="196">
        <f>'[1]Faludi F Könyvtár kötelező '!$C7</f>
        <v>150000</v>
      </c>
      <c r="D135" s="196">
        <v>0</v>
      </c>
      <c r="E135" s="196">
        <v>0</v>
      </c>
      <c r="F135" s="196">
        <f t="shared" si="12"/>
        <v>150000</v>
      </c>
      <c r="G135" s="224">
        <f>'[1]Faludi F Könyvtár kötelező '!$BL7</f>
        <v>150000</v>
      </c>
      <c r="H135" s="225">
        <v>0</v>
      </c>
      <c r="I135" s="225">
        <v>0</v>
      </c>
      <c r="J135" s="224">
        <f t="shared" si="11"/>
        <v>150000</v>
      </c>
    </row>
    <row r="136" spans="1:10" ht="60" customHeight="1">
      <c r="A136" s="194" t="s">
        <v>332</v>
      </c>
      <c r="B136" s="195" t="s">
        <v>330</v>
      </c>
      <c r="C136" s="196">
        <f>'[1]Faludi F Könyvtár kötelező '!$C8</f>
        <v>0</v>
      </c>
      <c r="D136" s="196">
        <v>0</v>
      </c>
      <c r="E136" s="196">
        <v>0</v>
      </c>
      <c r="F136" s="196">
        <f t="shared" si="12"/>
        <v>0</v>
      </c>
      <c r="G136" s="224">
        <f>'[1]Faludi F Könyvtár kötelező '!$BL8</f>
        <v>216000</v>
      </c>
      <c r="H136" s="225">
        <v>0</v>
      </c>
      <c r="I136" s="225">
        <v>0</v>
      </c>
      <c r="J136" s="224">
        <f t="shared" ref="J136:J167" si="13">SUM(G136:I136)</f>
        <v>216000</v>
      </c>
    </row>
    <row r="137" spans="1:10" ht="60" customHeight="1">
      <c r="A137" s="194" t="s">
        <v>20</v>
      </c>
      <c r="B137" s="195" t="s">
        <v>21</v>
      </c>
      <c r="C137" s="196">
        <f>'[1]Faludi F Könyvtár kötelező '!$C9</f>
        <v>0</v>
      </c>
      <c r="D137" s="196">
        <v>0</v>
      </c>
      <c r="E137" s="196">
        <v>0</v>
      </c>
      <c r="F137" s="196">
        <f t="shared" si="12"/>
        <v>0</v>
      </c>
      <c r="G137" s="224">
        <f>'[1]Faludi F Könyvtár kötelező '!$BL9</f>
        <v>0</v>
      </c>
      <c r="H137" s="225">
        <v>0</v>
      </c>
      <c r="I137" s="225">
        <v>0</v>
      </c>
      <c r="J137" s="224">
        <f t="shared" si="13"/>
        <v>0</v>
      </c>
    </row>
    <row r="138" spans="1:10" ht="60" customHeight="1">
      <c r="A138" s="194" t="s">
        <v>334</v>
      </c>
      <c r="B138" s="195" t="s">
        <v>333</v>
      </c>
      <c r="C138" s="196">
        <f>'[1]Faludi F Könyvtár kötelező '!$C10</f>
        <v>0</v>
      </c>
      <c r="D138" s="196">
        <v>0</v>
      </c>
      <c r="E138" s="196">
        <v>0</v>
      </c>
      <c r="F138" s="196">
        <f t="shared" si="12"/>
        <v>0</v>
      </c>
      <c r="G138" s="224">
        <f>'[1]Faludi F Könyvtár kötelező '!$BL10</f>
        <v>0</v>
      </c>
      <c r="H138" s="225">
        <v>0</v>
      </c>
      <c r="I138" s="225">
        <v>0</v>
      </c>
      <c r="J138" s="224">
        <f t="shared" si="13"/>
        <v>0</v>
      </c>
    </row>
    <row r="139" spans="1:10" ht="60" customHeight="1">
      <c r="A139" s="194" t="s">
        <v>23</v>
      </c>
      <c r="B139" s="200" t="s">
        <v>24</v>
      </c>
      <c r="C139" s="196">
        <f>'[1]Faludi F Könyvtár kötelező '!$C11</f>
        <v>0</v>
      </c>
      <c r="D139" s="196">
        <v>0</v>
      </c>
      <c r="E139" s="196">
        <v>0</v>
      </c>
      <c r="F139" s="196">
        <f t="shared" si="12"/>
        <v>0</v>
      </c>
      <c r="G139" s="224">
        <f>'[1]Faludi F Könyvtár kötelező '!$BL11</f>
        <v>0</v>
      </c>
      <c r="H139" s="225">
        <v>0</v>
      </c>
      <c r="I139" s="225">
        <v>0</v>
      </c>
      <c r="J139" s="224">
        <f t="shared" si="13"/>
        <v>0</v>
      </c>
    </row>
    <row r="140" spans="1:10" s="165" customFormat="1" ht="60" customHeight="1">
      <c r="A140" s="201" t="s">
        <v>27</v>
      </c>
      <c r="B140" s="202" t="s">
        <v>4</v>
      </c>
      <c r="C140" s="203">
        <f>'[1]Faludi F Könyvtár kötelező '!$C12</f>
        <v>30445850</v>
      </c>
      <c r="D140" s="203">
        <v>0</v>
      </c>
      <c r="E140" s="203">
        <v>0</v>
      </c>
      <c r="F140" s="203">
        <f t="shared" si="12"/>
        <v>30445850</v>
      </c>
      <c r="G140" s="226">
        <f>'[1]Faludi F Könyvtár kötelező '!$BL12</f>
        <v>34277825</v>
      </c>
      <c r="H140" s="227">
        <v>0</v>
      </c>
      <c r="I140" s="227">
        <v>0</v>
      </c>
      <c r="J140" s="226">
        <f t="shared" si="13"/>
        <v>34277825</v>
      </c>
    </row>
    <row r="141" spans="1:10" s="165" customFormat="1" ht="60" customHeight="1">
      <c r="A141" s="201" t="s">
        <v>28</v>
      </c>
      <c r="B141" s="206" t="s">
        <v>5</v>
      </c>
      <c r="C141" s="203">
        <f>'[1]Faludi F Könyvtár kötelező '!$C13</f>
        <v>5936941</v>
      </c>
      <c r="D141" s="203">
        <v>0</v>
      </c>
      <c r="E141" s="203">
        <v>0</v>
      </c>
      <c r="F141" s="203">
        <f t="shared" si="12"/>
        <v>5936941</v>
      </c>
      <c r="G141" s="226">
        <f>'[1]Faludi F Könyvtár kötelező '!$BL13</f>
        <v>6773089</v>
      </c>
      <c r="H141" s="227">
        <v>0</v>
      </c>
      <c r="I141" s="227">
        <v>0</v>
      </c>
      <c r="J141" s="226">
        <f t="shared" si="13"/>
        <v>6773089</v>
      </c>
    </row>
    <row r="142" spans="1:10" s="165" customFormat="1" ht="60" customHeight="1">
      <c r="A142" s="201" t="s">
        <v>29</v>
      </c>
      <c r="B142" s="202" t="s">
        <v>6</v>
      </c>
      <c r="C142" s="203">
        <f>'[1]Faludi F Könyvtár kötelező '!$C14</f>
        <v>9900000</v>
      </c>
      <c r="D142" s="203">
        <v>0</v>
      </c>
      <c r="E142" s="203">
        <v>0</v>
      </c>
      <c r="F142" s="203">
        <f t="shared" si="12"/>
        <v>9900000</v>
      </c>
      <c r="G142" s="226">
        <f>'[1]Faludi F Könyvtár kötelező '!$BL14</f>
        <v>9988149</v>
      </c>
      <c r="H142" s="227">
        <v>0</v>
      </c>
      <c r="I142" s="227">
        <v>0</v>
      </c>
      <c r="J142" s="226">
        <f t="shared" si="13"/>
        <v>9988149</v>
      </c>
    </row>
    <row r="143" spans="1:10" s="165" customFormat="1" ht="60" customHeight="1">
      <c r="A143" s="201" t="s">
        <v>30</v>
      </c>
      <c r="B143" s="207" t="s">
        <v>7</v>
      </c>
      <c r="C143" s="203">
        <f>'[1]Faludi F Könyvtár kötelező '!$C15</f>
        <v>0</v>
      </c>
      <c r="D143" s="203">
        <v>0</v>
      </c>
      <c r="E143" s="203">
        <v>0</v>
      </c>
      <c r="F143" s="203">
        <f t="shared" si="12"/>
        <v>0</v>
      </c>
      <c r="G143" s="226">
        <f>'[1]Faludi F Könyvtár kötelező '!$BL15</f>
        <v>0</v>
      </c>
      <c r="H143" s="227">
        <v>0</v>
      </c>
      <c r="I143" s="227">
        <v>0</v>
      </c>
      <c r="J143" s="226">
        <f t="shared" si="13"/>
        <v>0</v>
      </c>
    </row>
    <row r="144" spans="1:10" ht="60" customHeight="1">
      <c r="A144" s="194" t="s">
        <v>31</v>
      </c>
      <c r="B144" s="195" t="s">
        <v>32</v>
      </c>
      <c r="C144" s="196">
        <f>'[1]Faludi F Könyvtár kötelező '!$C16</f>
        <v>0</v>
      </c>
      <c r="D144" s="196">
        <v>0</v>
      </c>
      <c r="E144" s="196">
        <v>0</v>
      </c>
      <c r="F144" s="196">
        <f t="shared" si="12"/>
        <v>0</v>
      </c>
      <c r="G144" s="224">
        <f>'[1]Faludi F Könyvtár kötelező '!$BL16</f>
        <v>0</v>
      </c>
      <c r="H144" s="225">
        <v>0</v>
      </c>
      <c r="I144" s="225">
        <v>0</v>
      </c>
      <c r="J144" s="224">
        <f t="shared" si="13"/>
        <v>0</v>
      </c>
    </row>
    <row r="145" spans="1:10" ht="60" customHeight="1">
      <c r="A145" s="194" t="s">
        <v>8</v>
      </c>
      <c r="B145" s="208" t="s">
        <v>9</v>
      </c>
      <c r="C145" s="196">
        <f>'[1]Faludi F Könyvtár kötelező '!$C17</f>
        <v>0</v>
      </c>
      <c r="D145" s="196">
        <v>0</v>
      </c>
      <c r="E145" s="196">
        <v>0</v>
      </c>
      <c r="F145" s="196">
        <f t="shared" si="12"/>
        <v>0</v>
      </c>
      <c r="G145" s="224">
        <f>'[1]Faludi F Könyvtár kötelező '!$BL17</f>
        <v>0</v>
      </c>
      <c r="H145" s="225">
        <v>0</v>
      </c>
      <c r="I145" s="225">
        <v>0</v>
      </c>
      <c r="J145" s="224">
        <f t="shared" si="13"/>
        <v>0</v>
      </c>
    </row>
    <row r="146" spans="1:10" ht="60" customHeight="1">
      <c r="A146" s="209" t="s">
        <v>33</v>
      </c>
      <c r="B146" s="200" t="s">
        <v>11</v>
      </c>
      <c r="C146" s="196">
        <f>'[1]Faludi F Könyvtár kötelező '!$C18</f>
        <v>0</v>
      </c>
      <c r="D146" s="196">
        <v>0</v>
      </c>
      <c r="E146" s="196">
        <v>0</v>
      </c>
      <c r="F146" s="196">
        <f t="shared" si="12"/>
        <v>0</v>
      </c>
      <c r="G146" s="224">
        <f>'[1]Faludi F Könyvtár kötelező '!$BL18</f>
        <v>0</v>
      </c>
      <c r="H146" s="225">
        <v>0</v>
      </c>
      <c r="I146" s="225">
        <v>0</v>
      </c>
      <c r="J146" s="224">
        <f t="shared" si="13"/>
        <v>0</v>
      </c>
    </row>
    <row r="147" spans="1:10" ht="60" customHeight="1">
      <c r="A147" s="194" t="s">
        <v>124</v>
      </c>
      <c r="B147" s="200" t="s">
        <v>34</v>
      </c>
      <c r="C147" s="196">
        <f>'[1]Faludi F Könyvtár kötelező '!$C19</f>
        <v>0</v>
      </c>
      <c r="D147" s="196">
        <v>0</v>
      </c>
      <c r="E147" s="196">
        <v>0</v>
      </c>
      <c r="F147" s="196">
        <f t="shared" si="12"/>
        <v>0</v>
      </c>
      <c r="G147" s="224">
        <f>'[1]Faludi F Könyvtár kötelező '!$BL19</f>
        <v>0</v>
      </c>
      <c r="H147" s="225">
        <v>0</v>
      </c>
      <c r="I147" s="225">
        <v>0</v>
      </c>
      <c r="J147" s="224">
        <f t="shared" si="13"/>
        <v>0</v>
      </c>
    </row>
    <row r="148" spans="1:10" s="166" customFormat="1" ht="60" customHeight="1">
      <c r="A148" s="201" t="s">
        <v>35</v>
      </c>
      <c r="B148" s="202" t="s">
        <v>10</v>
      </c>
      <c r="C148" s="203">
        <f>'[1]Faludi F Könyvtár kötelező '!$C20</f>
        <v>0</v>
      </c>
      <c r="D148" s="203">
        <v>0</v>
      </c>
      <c r="E148" s="203">
        <v>0</v>
      </c>
      <c r="F148" s="203">
        <f t="shared" si="12"/>
        <v>0</v>
      </c>
      <c r="G148" s="226">
        <f>'[1]Faludi F Könyvtár kötelező '!$BL20</f>
        <v>0</v>
      </c>
      <c r="H148" s="227">
        <v>0</v>
      </c>
      <c r="I148" s="227">
        <v>0</v>
      </c>
      <c r="J148" s="226">
        <f t="shared" si="13"/>
        <v>0</v>
      </c>
    </row>
    <row r="149" spans="1:10" s="165" customFormat="1" ht="60" customHeight="1">
      <c r="A149" s="201" t="s">
        <v>126</v>
      </c>
      <c r="B149" s="202"/>
      <c r="C149" s="196">
        <f>'[1]Faludi F Könyvtár kötelező '!$C21</f>
        <v>46282791</v>
      </c>
      <c r="D149" s="196">
        <v>0</v>
      </c>
      <c r="E149" s="196">
        <v>0</v>
      </c>
      <c r="F149" s="196">
        <f t="shared" si="12"/>
        <v>46282791</v>
      </c>
      <c r="G149" s="224">
        <f>'[1]Faludi F Könyvtár kötelező '!$BL21</f>
        <v>51039063</v>
      </c>
      <c r="H149" s="225">
        <v>0</v>
      </c>
      <c r="I149" s="225">
        <v>0</v>
      </c>
      <c r="J149" s="224">
        <f t="shared" si="13"/>
        <v>51039063</v>
      </c>
    </row>
    <row r="150" spans="1:10" ht="60" customHeight="1">
      <c r="A150" s="199" t="s">
        <v>36</v>
      </c>
      <c r="B150" s="195" t="s">
        <v>12</v>
      </c>
      <c r="C150" s="196">
        <f>'[1]Faludi F Könyvtár kötelező '!$C22</f>
        <v>0</v>
      </c>
      <c r="D150" s="196">
        <v>0</v>
      </c>
      <c r="E150" s="196">
        <v>0</v>
      </c>
      <c r="F150" s="196">
        <f t="shared" si="12"/>
        <v>0</v>
      </c>
      <c r="G150" s="224">
        <f>'[1]Faludi F Könyvtár kötelező '!$BL22</f>
        <v>0</v>
      </c>
      <c r="H150" s="225">
        <v>0</v>
      </c>
      <c r="I150" s="225">
        <v>0</v>
      </c>
      <c r="J150" s="224">
        <f t="shared" si="13"/>
        <v>0</v>
      </c>
    </row>
    <row r="151" spans="1:10" ht="60" customHeight="1">
      <c r="A151" s="199" t="s">
        <v>467</v>
      </c>
      <c r="B151" s="195" t="s">
        <v>468</v>
      </c>
      <c r="C151" s="196">
        <f>'[1]Faludi F Könyvtár kötelező '!$C23</f>
        <v>0</v>
      </c>
      <c r="D151" s="196">
        <v>0</v>
      </c>
      <c r="E151" s="196">
        <v>0</v>
      </c>
      <c r="F151" s="196">
        <f t="shared" si="12"/>
        <v>0</v>
      </c>
      <c r="G151" s="224">
        <f>'[1]Faludi F Könyvtár kötelező '!$BL23</f>
        <v>0</v>
      </c>
      <c r="H151" s="225">
        <v>0</v>
      </c>
      <c r="I151" s="225">
        <v>0</v>
      </c>
      <c r="J151" s="224">
        <f t="shared" si="13"/>
        <v>0</v>
      </c>
    </row>
    <row r="152" spans="1:10" ht="60" customHeight="1">
      <c r="A152" s="199" t="s">
        <v>336</v>
      </c>
      <c r="B152" s="195" t="s">
        <v>335</v>
      </c>
      <c r="C152" s="196">
        <f>'[1]Faludi F Könyvtár kötelező '!$C24</f>
        <v>0</v>
      </c>
      <c r="D152" s="196">
        <v>0</v>
      </c>
      <c r="E152" s="196">
        <v>0</v>
      </c>
      <c r="F152" s="196">
        <f t="shared" si="12"/>
        <v>0</v>
      </c>
      <c r="G152" s="224">
        <f>'[1]Faludi F Könyvtár kötelező '!$BL24</f>
        <v>407500</v>
      </c>
      <c r="H152" s="225">
        <v>0</v>
      </c>
      <c r="I152" s="225">
        <v>0</v>
      </c>
      <c r="J152" s="224">
        <f t="shared" si="13"/>
        <v>407500</v>
      </c>
    </row>
    <row r="153" spans="1:10" ht="60" customHeight="1">
      <c r="A153" s="210" t="s">
        <v>37</v>
      </c>
      <c r="B153" s="195" t="s">
        <v>38</v>
      </c>
      <c r="C153" s="196">
        <f>'[1]Faludi F Könyvtár kötelező '!$C25</f>
        <v>0</v>
      </c>
      <c r="D153" s="196">
        <v>0</v>
      </c>
      <c r="E153" s="196">
        <v>0</v>
      </c>
      <c r="F153" s="196">
        <f t="shared" si="12"/>
        <v>0</v>
      </c>
      <c r="G153" s="224">
        <f>'[1]Faludi F Könyvtár kötelező '!$BL25</f>
        <v>41000</v>
      </c>
      <c r="H153" s="225">
        <v>0</v>
      </c>
      <c r="I153" s="225">
        <v>0</v>
      </c>
      <c r="J153" s="224">
        <f t="shared" si="13"/>
        <v>41000</v>
      </c>
    </row>
    <row r="154" spans="1:10" ht="60" customHeight="1">
      <c r="A154" s="199" t="s">
        <v>39</v>
      </c>
      <c r="B154" s="211" t="s">
        <v>13</v>
      </c>
      <c r="C154" s="196">
        <f>'[1]Faludi F Könyvtár kötelező '!$C26</f>
        <v>0</v>
      </c>
      <c r="D154" s="196">
        <v>0</v>
      </c>
      <c r="E154" s="196">
        <v>0</v>
      </c>
      <c r="F154" s="196">
        <f t="shared" si="12"/>
        <v>0</v>
      </c>
      <c r="G154" s="224">
        <f>'[1]Faludi F Könyvtár kötelező '!$BL26</f>
        <v>121025</v>
      </c>
      <c r="H154" s="225">
        <v>0</v>
      </c>
      <c r="I154" s="225">
        <v>0</v>
      </c>
      <c r="J154" s="224">
        <f t="shared" si="13"/>
        <v>121025</v>
      </c>
    </row>
    <row r="155" spans="1:10" s="165" customFormat="1" ht="60" customHeight="1">
      <c r="A155" s="212" t="s">
        <v>40</v>
      </c>
      <c r="B155" s="213" t="s">
        <v>14</v>
      </c>
      <c r="C155" s="203">
        <f>'[1]Faludi F Könyvtár kötelező '!$C27</f>
        <v>0</v>
      </c>
      <c r="D155" s="203">
        <v>0</v>
      </c>
      <c r="E155" s="203">
        <v>0</v>
      </c>
      <c r="F155" s="203">
        <f t="shared" si="12"/>
        <v>0</v>
      </c>
      <c r="G155" s="226">
        <f>'[1]Faludi F Könyvtár kötelező '!$BL27</f>
        <v>569525</v>
      </c>
      <c r="H155" s="227">
        <v>0</v>
      </c>
      <c r="I155" s="227">
        <v>0</v>
      </c>
      <c r="J155" s="226">
        <f t="shared" si="13"/>
        <v>569525</v>
      </c>
    </row>
    <row r="156" spans="1:10" ht="60" customHeight="1">
      <c r="A156" s="210" t="s">
        <v>41</v>
      </c>
      <c r="B156" s="195" t="s">
        <v>42</v>
      </c>
      <c r="C156" s="196">
        <f>'[1]Faludi F Könyvtár kötelező '!$C28</f>
        <v>0</v>
      </c>
      <c r="D156" s="196">
        <v>0</v>
      </c>
      <c r="E156" s="196">
        <v>0</v>
      </c>
      <c r="F156" s="196">
        <f t="shared" si="12"/>
        <v>0</v>
      </c>
      <c r="G156" s="224">
        <f>'[1]Faludi F Könyvtár kötelező '!$BL28</f>
        <v>0</v>
      </c>
      <c r="H156" s="225">
        <v>0</v>
      </c>
      <c r="I156" s="225">
        <v>0</v>
      </c>
      <c r="J156" s="224">
        <f t="shared" si="13"/>
        <v>0</v>
      </c>
    </row>
    <row r="157" spans="1:10" ht="60" customHeight="1">
      <c r="A157" s="210" t="s">
        <v>358</v>
      </c>
      <c r="B157" s="195" t="s">
        <v>357</v>
      </c>
      <c r="C157" s="196">
        <f>'[1]Faludi F Könyvtár kötelező '!$C29</f>
        <v>0</v>
      </c>
      <c r="D157" s="196">
        <v>0</v>
      </c>
      <c r="E157" s="196">
        <v>0</v>
      </c>
      <c r="F157" s="196">
        <f t="shared" si="12"/>
        <v>0</v>
      </c>
      <c r="G157" s="224">
        <f>'[1]Faludi F Könyvtár kötelező '!$BL29</f>
        <v>0</v>
      </c>
      <c r="H157" s="225">
        <v>0</v>
      </c>
      <c r="I157" s="225">
        <v>0</v>
      </c>
      <c r="J157" s="224">
        <f t="shared" si="13"/>
        <v>0</v>
      </c>
    </row>
    <row r="158" spans="1:10" ht="60" customHeight="1">
      <c r="A158" s="210" t="s">
        <v>43</v>
      </c>
      <c r="B158" s="195" t="s">
        <v>16</v>
      </c>
      <c r="C158" s="196">
        <f>'[1]Faludi F Könyvtár kötelező '!$C30</f>
        <v>0</v>
      </c>
      <c r="D158" s="196">
        <v>0</v>
      </c>
      <c r="E158" s="196">
        <v>0</v>
      </c>
      <c r="F158" s="196">
        <f t="shared" si="12"/>
        <v>0</v>
      </c>
      <c r="G158" s="224">
        <f>'[1]Faludi F Könyvtár kötelező '!$BL30</f>
        <v>0</v>
      </c>
      <c r="H158" s="225">
        <v>0</v>
      </c>
      <c r="I158" s="225">
        <v>0</v>
      </c>
      <c r="J158" s="224">
        <f t="shared" si="13"/>
        <v>0</v>
      </c>
    </row>
    <row r="159" spans="1:10" s="165" customFormat="1" ht="60" customHeight="1">
      <c r="A159" s="212" t="s">
        <v>44</v>
      </c>
      <c r="B159" s="206" t="s">
        <v>15</v>
      </c>
      <c r="C159" s="203">
        <f>'[1]Faludi F Könyvtár kötelező '!$C31</f>
        <v>0</v>
      </c>
      <c r="D159" s="203">
        <v>0</v>
      </c>
      <c r="E159" s="203">
        <v>0</v>
      </c>
      <c r="F159" s="203">
        <f t="shared" si="12"/>
        <v>0</v>
      </c>
      <c r="G159" s="226">
        <f>'[1]Faludi F Könyvtár kötelező '!$BL31</f>
        <v>0</v>
      </c>
      <c r="H159" s="227">
        <v>0</v>
      </c>
      <c r="I159" s="227">
        <v>0</v>
      </c>
      <c r="J159" s="226">
        <f t="shared" si="13"/>
        <v>0</v>
      </c>
    </row>
    <row r="160" spans="1:10" ht="60" customHeight="1">
      <c r="A160" s="210" t="s">
        <v>338</v>
      </c>
      <c r="B160" s="195" t="s">
        <v>337</v>
      </c>
      <c r="C160" s="196">
        <f>'[1]Faludi F Könyvtár kötelező '!$C32</f>
        <v>0</v>
      </c>
      <c r="D160" s="196">
        <v>0</v>
      </c>
      <c r="E160" s="196">
        <v>0</v>
      </c>
      <c r="F160" s="196">
        <f t="shared" si="12"/>
        <v>0</v>
      </c>
      <c r="G160" s="224">
        <f>'[1]Faludi F Könyvtár kötelező '!$BL32</f>
        <v>0</v>
      </c>
      <c r="H160" s="225">
        <v>0</v>
      </c>
      <c r="I160" s="225">
        <v>0</v>
      </c>
      <c r="J160" s="224">
        <f t="shared" si="13"/>
        <v>0</v>
      </c>
    </row>
    <row r="161" spans="1:10" ht="60" customHeight="1">
      <c r="A161" s="210" t="s">
        <v>471</v>
      </c>
      <c r="B161" s="195" t="s">
        <v>45</v>
      </c>
      <c r="C161" s="196">
        <f>'[1]Faludi F Könyvtár kötelező '!$C33</f>
        <v>0</v>
      </c>
      <c r="D161" s="196">
        <v>0</v>
      </c>
      <c r="E161" s="196">
        <v>0</v>
      </c>
      <c r="F161" s="196">
        <f t="shared" si="12"/>
        <v>0</v>
      </c>
      <c r="G161" s="224">
        <f>'[1]Faludi F Könyvtár kötelező '!$BL33</f>
        <v>0</v>
      </c>
      <c r="H161" s="225">
        <v>0</v>
      </c>
      <c r="I161" s="225">
        <v>0</v>
      </c>
      <c r="J161" s="224">
        <f t="shared" si="13"/>
        <v>0</v>
      </c>
    </row>
    <row r="162" spans="1:10" ht="60" customHeight="1">
      <c r="A162" s="210" t="s">
        <v>127</v>
      </c>
      <c r="B162" s="195"/>
      <c r="C162" s="196">
        <f>'[1]Faludi F Könyvtár kötelező '!$C34</f>
        <v>0</v>
      </c>
      <c r="D162" s="196">
        <v>0</v>
      </c>
      <c r="E162" s="196">
        <v>0</v>
      </c>
      <c r="F162" s="196">
        <f t="shared" si="12"/>
        <v>0</v>
      </c>
      <c r="G162" s="224">
        <f>'[1]Faludi F Könyvtár kötelező '!$BL34</f>
        <v>0</v>
      </c>
      <c r="H162" s="225">
        <v>0</v>
      </c>
      <c r="I162" s="225">
        <v>0</v>
      </c>
      <c r="J162" s="224">
        <f t="shared" si="13"/>
        <v>0</v>
      </c>
    </row>
    <row r="163" spans="1:10" s="165" customFormat="1" ht="60" customHeight="1">
      <c r="A163" s="212" t="s">
        <v>46</v>
      </c>
      <c r="B163" s="206" t="s">
        <v>17</v>
      </c>
      <c r="C163" s="203">
        <f>'[1]Faludi F Könyvtár kötelező '!$C35</f>
        <v>0</v>
      </c>
      <c r="D163" s="203">
        <v>0</v>
      </c>
      <c r="E163" s="203">
        <v>0</v>
      </c>
      <c r="F163" s="203">
        <f t="shared" si="12"/>
        <v>0</v>
      </c>
      <c r="G163" s="226">
        <f>'[1]Faludi F Könyvtár kötelező '!$BL35</f>
        <v>0</v>
      </c>
      <c r="H163" s="227">
        <v>0</v>
      </c>
      <c r="I163" s="227">
        <v>0</v>
      </c>
      <c r="J163" s="226">
        <f t="shared" si="13"/>
        <v>0</v>
      </c>
    </row>
    <row r="164" spans="1:10" s="165" customFormat="1" ht="60" customHeight="1">
      <c r="A164" s="212" t="s">
        <v>128</v>
      </c>
      <c r="B164" s="206"/>
      <c r="C164" s="196">
        <f>'[1]Faludi F Könyvtár kötelező '!$C36</f>
        <v>0</v>
      </c>
      <c r="D164" s="196">
        <v>0</v>
      </c>
      <c r="E164" s="196">
        <v>0</v>
      </c>
      <c r="F164" s="196">
        <f t="shared" si="12"/>
        <v>0</v>
      </c>
      <c r="G164" s="224">
        <f>'[1]Faludi F Könyvtár kötelező '!$BL36</f>
        <v>569525</v>
      </c>
      <c r="H164" s="225">
        <v>0</v>
      </c>
      <c r="I164" s="225">
        <v>0</v>
      </c>
      <c r="J164" s="224">
        <f t="shared" si="13"/>
        <v>569525</v>
      </c>
    </row>
    <row r="165" spans="1:10" s="165" customFormat="1" ht="60" customHeight="1">
      <c r="A165" s="210" t="s">
        <v>47</v>
      </c>
      <c r="B165" s="185" t="s">
        <v>18</v>
      </c>
      <c r="C165" s="196">
        <f>'[1]Faludi F Könyvtár kötelező '!$C37</f>
        <v>46282791</v>
      </c>
      <c r="D165" s="196">
        <v>0</v>
      </c>
      <c r="E165" s="196">
        <v>0</v>
      </c>
      <c r="F165" s="196">
        <f t="shared" si="12"/>
        <v>46282791</v>
      </c>
      <c r="G165" s="224">
        <f>'[1]Faludi F Könyvtár kötelező '!$BL37</f>
        <v>51608588</v>
      </c>
      <c r="H165" s="225">
        <v>0</v>
      </c>
      <c r="I165" s="225">
        <v>0</v>
      </c>
      <c r="J165" s="224">
        <f t="shared" si="13"/>
        <v>51608588</v>
      </c>
    </row>
    <row r="166" spans="1:10" s="165" customFormat="1" ht="60" customHeight="1">
      <c r="A166" s="214" t="s">
        <v>339</v>
      </c>
      <c r="B166" s="215" t="s">
        <v>340</v>
      </c>
      <c r="C166" s="203">
        <f>'[1]Faludi F Könyvtár kötelező '!$C38</f>
        <v>0</v>
      </c>
      <c r="D166" s="203">
        <v>0</v>
      </c>
      <c r="E166" s="203">
        <v>0</v>
      </c>
      <c r="F166" s="203">
        <f t="shared" si="12"/>
        <v>0</v>
      </c>
      <c r="G166" s="226">
        <f>'[1]Faludi F Könyvtár kötelező '!$BL38</f>
        <v>0</v>
      </c>
      <c r="H166" s="227">
        <v>0</v>
      </c>
      <c r="I166" s="227">
        <v>0</v>
      </c>
      <c r="J166" s="226">
        <f t="shared" si="13"/>
        <v>0</v>
      </c>
    </row>
    <row r="167" spans="1:10" s="165" customFormat="1" ht="60" customHeight="1">
      <c r="A167" s="214" t="s">
        <v>345</v>
      </c>
      <c r="B167" s="215" t="s">
        <v>346</v>
      </c>
      <c r="C167" s="196">
        <f>'[1]Faludi F Könyvtár kötelező '!$C39</f>
        <v>46282791</v>
      </c>
      <c r="D167" s="196">
        <v>0</v>
      </c>
      <c r="E167" s="196">
        <v>0</v>
      </c>
      <c r="F167" s="196">
        <f t="shared" si="12"/>
        <v>46282791</v>
      </c>
      <c r="G167" s="224">
        <f>'[1]Faludi F Könyvtár kötelező '!$BL39</f>
        <v>51608588</v>
      </c>
      <c r="H167" s="225">
        <v>0</v>
      </c>
      <c r="I167" s="225">
        <v>0</v>
      </c>
      <c r="J167" s="224">
        <f t="shared" si="13"/>
        <v>51608588</v>
      </c>
    </row>
    <row r="168" spans="1:10" s="170" customFormat="1" ht="60" customHeight="1">
      <c r="A168" s="209" t="s">
        <v>208</v>
      </c>
      <c r="B168" s="194"/>
      <c r="C168" s="327">
        <v>13</v>
      </c>
      <c r="D168" s="327"/>
      <c r="E168" s="327"/>
      <c r="F168" s="327"/>
      <c r="G168" s="228"/>
      <c r="H168" s="228"/>
      <c r="I168" s="228"/>
      <c r="J168" s="228"/>
    </row>
    <row r="169" spans="1:10" ht="39.950000000000003" customHeight="1">
      <c r="A169" s="341" t="s">
        <v>0</v>
      </c>
      <c r="B169" s="294" t="s">
        <v>551</v>
      </c>
      <c r="C169" s="308" t="s">
        <v>327</v>
      </c>
      <c r="D169" s="309"/>
      <c r="E169" s="309"/>
      <c r="F169" s="309"/>
      <c r="G169" s="320"/>
      <c r="H169" s="320"/>
      <c r="I169" s="320"/>
      <c r="J169" s="321"/>
    </row>
    <row r="170" spans="1:10" ht="39.950000000000003" customHeight="1">
      <c r="A170" s="341"/>
      <c r="B170" s="295"/>
      <c r="C170" s="312"/>
      <c r="D170" s="313"/>
      <c r="E170" s="313"/>
      <c r="F170" s="313"/>
      <c r="G170" s="324"/>
      <c r="H170" s="324"/>
      <c r="I170" s="324"/>
      <c r="J170" s="325"/>
    </row>
    <row r="171" spans="1:10" ht="91.5">
      <c r="A171" s="341"/>
      <c r="B171" s="296"/>
      <c r="C171" s="184" t="s">
        <v>547</v>
      </c>
      <c r="D171" s="184" t="s">
        <v>548</v>
      </c>
      <c r="E171" s="184" t="s">
        <v>546</v>
      </c>
      <c r="F171" s="185" t="s">
        <v>348</v>
      </c>
      <c r="G171" s="184" t="s">
        <v>545</v>
      </c>
      <c r="H171" s="184" t="s">
        <v>544</v>
      </c>
      <c r="I171" s="184" t="s">
        <v>549</v>
      </c>
      <c r="J171" s="185" t="s">
        <v>550</v>
      </c>
    </row>
    <row r="172" spans="1:10" ht="60" customHeight="1">
      <c r="A172" s="194" t="s">
        <v>19</v>
      </c>
      <c r="B172" s="195" t="s">
        <v>22</v>
      </c>
      <c r="C172" s="196">
        <f>'[1]Körmendi Kult. Közp.kötelezö'!$C2</f>
        <v>34829600</v>
      </c>
      <c r="D172" s="196">
        <v>0</v>
      </c>
      <c r="E172" s="196">
        <v>0</v>
      </c>
      <c r="F172" s="196">
        <f>SUM(C172:E172)</f>
        <v>34829600</v>
      </c>
      <c r="G172" s="197">
        <f>'[1]Körmendi Kult. Közp.kötelezö'!$BL2</f>
        <v>45723873</v>
      </c>
      <c r="H172" s="198">
        <v>0</v>
      </c>
      <c r="I172" s="198">
        <v>0</v>
      </c>
      <c r="J172" s="197">
        <f>SUM(G172:I172)</f>
        <v>45723873</v>
      </c>
    </row>
    <row r="173" spans="1:10" ht="60" customHeight="1">
      <c r="A173" s="194" t="s">
        <v>520</v>
      </c>
      <c r="B173" s="195" t="s">
        <v>519</v>
      </c>
      <c r="C173" s="196"/>
      <c r="D173" s="196"/>
      <c r="E173" s="196"/>
      <c r="F173" s="196"/>
      <c r="G173" s="197">
        <f>'[1]Körmendi Kult. Közp.kötelezö'!$BL3</f>
        <v>1491000</v>
      </c>
      <c r="H173" s="198">
        <v>0</v>
      </c>
      <c r="I173" s="198">
        <v>0</v>
      </c>
      <c r="J173" s="197">
        <f t="shared" ref="J173:J179" si="14">SUM(G173:I173)</f>
        <v>1491000</v>
      </c>
    </row>
    <row r="174" spans="1:10" ht="60" customHeight="1">
      <c r="A174" s="199" t="s">
        <v>367</v>
      </c>
      <c r="B174" s="195" t="s">
        <v>368</v>
      </c>
      <c r="C174" s="196">
        <f>'[1]Körmendi Kult. Közp.kötelezö'!$C4</f>
        <v>0</v>
      </c>
      <c r="D174" s="196">
        <v>0</v>
      </c>
      <c r="E174" s="196">
        <v>0</v>
      </c>
      <c r="F174" s="196">
        <f t="shared" ref="F174:F209" si="15">SUM(C174:E174)</f>
        <v>0</v>
      </c>
      <c r="G174" s="197">
        <f>'[1]Körmendi Kult. Közp.kötelezö'!$BL4</f>
        <v>359131</v>
      </c>
      <c r="H174" s="198">
        <v>0</v>
      </c>
      <c r="I174" s="198">
        <v>0</v>
      </c>
      <c r="J174" s="197">
        <f t="shared" si="14"/>
        <v>359131</v>
      </c>
    </row>
    <row r="175" spans="1:10" ht="60" customHeight="1">
      <c r="A175" s="199" t="s">
        <v>25</v>
      </c>
      <c r="B175" s="195" t="s">
        <v>26</v>
      </c>
      <c r="C175" s="196">
        <f>'[1]Körmendi Kult. Közp.kötelezö'!$C5</f>
        <v>0</v>
      </c>
      <c r="D175" s="196">
        <v>0</v>
      </c>
      <c r="E175" s="196">
        <v>0</v>
      </c>
      <c r="F175" s="196">
        <f t="shared" si="15"/>
        <v>0</v>
      </c>
      <c r="G175" s="197">
        <f>'[1]Körmendi Kult. Közp.kötelezö'!$BL5</f>
        <v>0</v>
      </c>
      <c r="H175" s="198">
        <v>0</v>
      </c>
      <c r="I175" s="198">
        <v>0</v>
      </c>
      <c r="J175" s="197">
        <f t="shared" si="14"/>
        <v>0</v>
      </c>
    </row>
    <row r="176" spans="1:10" ht="60" customHeight="1">
      <c r="A176" s="199" t="s">
        <v>521</v>
      </c>
      <c r="B176" s="195" t="s">
        <v>522</v>
      </c>
      <c r="C176" s="196"/>
      <c r="D176" s="196"/>
      <c r="E176" s="196"/>
      <c r="F176" s="196"/>
      <c r="G176" s="197">
        <f>'[1]Körmendi Kult. Közp.kötelezö'!$BL6</f>
        <v>-1940000</v>
      </c>
      <c r="H176" s="198">
        <v>0</v>
      </c>
      <c r="I176" s="198">
        <v>0</v>
      </c>
      <c r="J176" s="197">
        <f t="shared" si="14"/>
        <v>-1940000</v>
      </c>
    </row>
    <row r="177" spans="1:10" ht="60" customHeight="1">
      <c r="A177" s="194" t="s">
        <v>331</v>
      </c>
      <c r="B177" s="195" t="s">
        <v>329</v>
      </c>
      <c r="C177" s="196">
        <f>'[1]Körmendi Kult. Közp.kötelezö'!$C7</f>
        <v>224000</v>
      </c>
      <c r="D177" s="196">
        <v>0</v>
      </c>
      <c r="E177" s="196">
        <v>0</v>
      </c>
      <c r="F177" s="196">
        <f t="shared" si="15"/>
        <v>224000</v>
      </c>
      <c r="G177" s="197">
        <f>'[1]Körmendi Kult. Közp.kötelezö'!$BL7</f>
        <v>204000</v>
      </c>
      <c r="H177" s="198">
        <v>0</v>
      </c>
      <c r="I177" s="198">
        <v>0</v>
      </c>
      <c r="J177" s="197">
        <f t="shared" si="14"/>
        <v>204000</v>
      </c>
    </row>
    <row r="178" spans="1:10" ht="60" customHeight="1">
      <c r="A178" s="194" t="s">
        <v>332</v>
      </c>
      <c r="B178" s="195" t="s">
        <v>330</v>
      </c>
      <c r="C178" s="196">
        <f>'[1]Körmendi Kult. Közp.kötelezö'!$C8</f>
        <v>0</v>
      </c>
      <c r="D178" s="196">
        <v>0</v>
      </c>
      <c r="E178" s="196">
        <v>0</v>
      </c>
      <c r="F178" s="196">
        <f t="shared" si="15"/>
        <v>0</v>
      </c>
      <c r="G178" s="197">
        <f>'[1]Körmendi Kult. Közp.kötelezö'!$BL8</f>
        <v>3042638</v>
      </c>
      <c r="H178" s="198">
        <v>0</v>
      </c>
      <c r="I178" s="198">
        <v>0</v>
      </c>
      <c r="J178" s="197">
        <f t="shared" si="14"/>
        <v>3042638</v>
      </c>
    </row>
    <row r="179" spans="1:10" ht="60" customHeight="1">
      <c r="A179" s="194" t="s">
        <v>20</v>
      </c>
      <c r="B179" s="195" t="s">
        <v>21</v>
      </c>
      <c r="C179" s="196">
        <f>'[1]Körmendi Kult. Közp.kötelezö'!$C9</f>
        <v>0</v>
      </c>
      <c r="D179" s="196">
        <v>0</v>
      </c>
      <c r="E179" s="196">
        <v>0</v>
      </c>
      <c r="F179" s="196">
        <f t="shared" si="15"/>
        <v>0</v>
      </c>
      <c r="G179" s="197">
        <f>'[1]Körmendi Kult. Közp.kötelezö'!$BL9</f>
        <v>0</v>
      </c>
      <c r="H179" s="198">
        <v>0</v>
      </c>
      <c r="I179" s="198">
        <v>0</v>
      </c>
      <c r="J179" s="197">
        <f t="shared" si="14"/>
        <v>0</v>
      </c>
    </row>
    <row r="180" spans="1:10" ht="60" customHeight="1">
      <c r="A180" s="194" t="s">
        <v>334</v>
      </c>
      <c r="B180" s="195" t="s">
        <v>333</v>
      </c>
      <c r="C180" s="196">
        <f>'[1]Körmendi Kult. Közp.kötelezö'!$C10</f>
        <v>0</v>
      </c>
      <c r="D180" s="196">
        <v>0</v>
      </c>
      <c r="E180" s="196">
        <v>0</v>
      </c>
      <c r="F180" s="196">
        <f t="shared" si="15"/>
        <v>0</v>
      </c>
      <c r="G180" s="197">
        <f>'[1]Körmendi Kult. Közp.kötelezö'!$BL10</f>
        <v>-270000</v>
      </c>
      <c r="H180" s="198">
        <v>0</v>
      </c>
      <c r="I180" s="198">
        <v>0</v>
      </c>
      <c r="J180" s="197">
        <f t="shared" ref="J180:J209" si="16">SUM(G180:I180)</f>
        <v>-270000</v>
      </c>
    </row>
    <row r="181" spans="1:10" ht="60" customHeight="1">
      <c r="A181" s="194" t="s">
        <v>23</v>
      </c>
      <c r="B181" s="200" t="s">
        <v>24</v>
      </c>
      <c r="C181" s="196">
        <f>'[1]Körmendi Kult. Közp.kötelezö'!$C11</f>
        <v>950000</v>
      </c>
      <c r="D181" s="196">
        <v>0</v>
      </c>
      <c r="E181" s="196">
        <v>0</v>
      </c>
      <c r="F181" s="196">
        <f t="shared" si="15"/>
        <v>950000</v>
      </c>
      <c r="G181" s="197">
        <f>'[1]Körmendi Kult. Közp.kötelezö'!$BL11</f>
        <v>194400</v>
      </c>
      <c r="H181" s="198">
        <v>0</v>
      </c>
      <c r="I181" s="198">
        <v>0</v>
      </c>
      <c r="J181" s="197">
        <f t="shared" si="16"/>
        <v>194400</v>
      </c>
    </row>
    <row r="182" spans="1:10" ht="60" customHeight="1">
      <c r="A182" s="201" t="s">
        <v>27</v>
      </c>
      <c r="B182" s="202" t="s">
        <v>4</v>
      </c>
      <c r="C182" s="203">
        <f>'[1]Körmendi Kult. Közp.kötelezö'!$C12</f>
        <v>36003600</v>
      </c>
      <c r="D182" s="203">
        <v>0</v>
      </c>
      <c r="E182" s="203">
        <v>0</v>
      </c>
      <c r="F182" s="203">
        <f t="shared" si="15"/>
        <v>36003600</v>
      </c>
      <c r="G182" s="204">
        <f>'[1]Körmendi Kult. Közp.kötelezö'!$BL12</f>
        <v>48805042</v>
      </c>
      <c r="H182" s="205">
        <v>0</v>
      </c>
      <c r="I182" s="205">
        <v>0</v>
      </c>
      <c r="J182" s="204">
        <f t="shared" si="16"/>
        <v>48805042</v>
      </c>
    </row>
    <row r="183" spans="1:10" ht="60" customHeight="1">
      <c r="A183" s="201" t="s">
        <v>28</v>
      </c>
      <c r="B183" s="206" t="s">
        <v>5</v>
      </c>
      <c r="C183" s="203">
        <f>'[1]Körmendi Kult. Közp.kötelezö'!$C13</f>
        <v>7020702</v>
      </c>
      <c r="D183" s="203">
        <v>0</v>
      </c>
      <c r="E183" s="203">
        <v>0</v>
      </c>
      <c r="F183" s="203">
        <f t="shared" si="15"/>
        <v>7020702</v>
      </c>
      <c r="G183" s="204">
        <f>'[1]Körmendi Kult. Közp.kötelezö'!$BL13</f>
        <v>10227831</v>
      </c>
      <c r="H183" s="205">
        <v>0</v>
      </c>
      <c r="I183" s="205">
        <v>0</v>
      </c>
      <c r="J183" s="204">
        <f t="shared" si="16"/>
        <v>10227831</v>
      </c>
    </row>
    <row r="184" spans="1:10" ht="60" customHeight="1">
      <c r="A184" s="201" t="s">
        <v>29</v>
      </c>
      <c r="B184" s="202" t="s">
        <v>6</v>
      </c>
      <c r="C184" s="203">
        <f>'[1]Körmendi Kult. Közp.kötelezö'!$C14</f>
        <v>67114000</v>
      </c>
      <c r="D184" s="203">
        <v>0</v>
      </c>
      <c r="E184" s="203">
        <v>0</v>
      </c>
      <c r="F184" s="203">
        <f t="shared" si="15"/>
        <v>67114000</v>
      </c>
      <c r="G184" s="204">
        <f>'[1]Körmendi Kult. Közp.kötelezö'!$BL14</f>
        <v>79108927</v>
      </c>
      <c r="H184" s="205">
        <v>0</v>
      </c>
      <c r="I184" s="205">
        <v>0</v>
      </c>
      <c r="J184" s="204">
        <f t="shared" si="16"/>
        <v>79108927</v>
      </c>
    </row>
    <row r="185" spans="1:10" ht="60" customHeight="1">
      <c r="A185" s="201" t="s">
        <v>30</v>
      </c>
      <c r="B185" s="207" t="s">
        <v>7</v>
      </c>
      <c r="C185" s="203">
        <f>'[1]Körmendi Kult. Közp.kötelezö'!$C15</f>
        <v>0</v>
      </c>
      <c r="D185" s="203">
        <v>0</v>
      </c>
      <c r="E185" s="203">
        <v>0</v>
      </c>
      <c r="F185" s="203">
        <f t="shared" si="15"/>
        <v>0</v>
      </c>
      <c r="G185" s="204">
        <f>'[1]Körmendi Kult. Közp.kötelezö'!$BL15</f>
        <v>0</v>
      </c>
      <c r="H185" s="205">
        <v>0</v>
      </c>
      <c r="I185" s="205">
        <v>0</v>
      </c>
      <c r="J185" s="204">
        <f t="shared" si="16"/>
        <v>0</v>
      </c>
    </row>
    <row r="186" spans="1:10" ht="60" customHeight="1">
      <c r="A186" s="194" t="s">
        <v>31</v>
      </c>
      <c r="B186" s="195" t="s">
        <v>32</v>
      </c>
      <c r="C186" s="196">
        <f>'[1]Körmendi Kult. Közp.kötelezö'!$C16</f>
        <v>0</v>
      </c>
      <c r="D186" s="196">
        <v>0</v>
      </c>
      <c r="E186" s="196">
        <v>0</v>
      </c>
      <c r="F186" s="196">
        <f t="shared" si="15"/>
        <v>0</v>
      </c>
      <c r="G186" s="197">
        <f>'[1]Körmendi Kult. Közp.kötelezö'!$BL16</f>
        <v>0</v>
      </c>
      <c r="H186" s="198">
        <v>0</v>
      </c>
      <c r="I186" s="198">
        <v>0</v>
      </c>
      <c r="J186" s="197">
        <f t="shared" si="16"/>
        <v>0</v>
      </c>
    </row>
    <row r="187" spans="1:10" ht="60" customHeight="1">
      <c r="A187" s="194" t="s">
        <v>8</v>
      </c>
      <c r="B187" s="208" t="s">
        <v>9</v>
      </c>
      <c r="C187" s="196">
        <f>'[1]Körmendi Kult. Közp.kötelezö'!$C17</f>
        <v>0</v>
      </c>
      <c r="D187" s="196">
        <v>0</v>
      </c>
      <c r="E187" s="196">
        <v>0</v>
      </c>
      <c r="F187" s="196">
        <f t="shared" si="15"/>
        <v>0</v>
      </c>
      <c r="G187" s="197">
        <f>'[1]Körmendi Kult. Közp.kötelezö'!$BL17</f>
        <v>0</v>
      </c>
      <c r="H187" s="198">
        <v>0</v>
      </c>
      <c r="I187" s="198">
        <v>0</v>
      </c>
      <c r="J187" s="197">
        <f t="shared" si="16"/>
        <v>0</v>
      </c>
    </row>
    <row r="188" spans="1:10" ht="60" customHeight="1">
      <c r="A188" s="209" t="s">
        <v>33</v>
      </c>
      <c r="B188" s="200" t="s">
        <v>11</v>
      </c>
      <c r="C188" s="196">
        <f>'[1]Körmendi Kult. Közp.kötelezö'!$C18</f>
        <v>0</v>
      </c>
      <c r="D188" s="196">
        <v>0</v>
      </c>
      <c r="E188" s="196">
        <v>0</v>
      </c>
      <c r="F188" s="196">
        <f t="shared" si="15"/>
        <v>0</v>
      </c>
      <c r="G188" s="197">
        <f>'[1]Körmendi Kult. Közp.kötelezö'!$BL18</f>
        <v>0</v>
      </c>
      <c r="H188" s="198">
        <v>0</v>
      </c>
      <c r="I188" s="198">
        <v>0</v>
      </c>
      <c r="J188" s="197">
        <f t="shared" si="16"/>
        <v>0</v>
      </c>
    </row>
    <row r="189" spans="1:10" ht="60" customHeight="1">
      <c r="A189" s="194" t="s">
        <v>124</v>
      </c>
      <c r="B189" s="200" t="s">
        <v>34</v>
      </c>
      <c r="C189" s="196">
        <f>'[1]Körmendi Kult. Közp.kötelezö'!$C19</f>
        <v>0</v>
      </c>
      <c r="D189" s="196">
        <v>0</v>
      </c>
      <c r="E189" s="196">
        <v>0</v>
      </c>
      <c r="F189" s="196">
        <f t="shared" si="15"/>
        <v>0</v>
      </c>
      <c r="G189" s="197">
        <f>'[1]Körmendi Kult. Közp.kötelezö'!$BL19</f>
        <v>0</v>
      </c>
      <c r="H189" s="198">
        <v>0</v>
      </c>
      <c r="I189" s="198">
        <v>0</v>
      </c>
      <c r="J189" s="197">
        <f t="shared" si="16"/>
        <v>0</v>
      </c>
    </row>
    <row r="190" spans="1:10" ht="60" customHeight="1">
      <c r="A190" s="201" t="s">
        <v>35</v>
      </c>
      <c r="B190" s="202" t="s">
        <v>10</v>
      </c>
      <c r="C190" s="203">
        <f>'[1]Körmendi Kult. Közp.kötelezö'!$C20</f>
        <v>0</v>
      </c>
      <c r="D190" s="203">
        <v>0</v>
      </c>
      <c r="E190" s="203">
        <v>0</v>
      </c>
      <c r="F190" s="203">
        <f t="shared" si="15"/>
        <v>0</v>
      </c>
      <c r="G190" s="204">
        <f>'[1]Körmendi Kult. Közp.kötelezö'!$BL20</f>
        <v>0</v>
      </c>
      <c r="H190" s="205">
        <v>0</v>
      </c>
      <c r="I190" s="205">
        <v>0</v>
      </c>
      <c r="J190" s="204">
        <f t="shared" si="16"/>
        <v>0</v>
      </c>
    </row>
    <row r="191" spans="1:10" ht="60" customHeight="1">
      <c r="A191" s="201" t="s">
        <v>126</v>
      </c>
      <c r="B191" s="202"/>
      <c r="C191" s="196">
        <f>'[1]Körmendi Kult. Közp.kötelezö'!$C21</f>
        <v>110138302</v>
      </c>
      <c r="D191" s="196">
        <v>0</v>
      </c>
      <c r="E191" s="196">
        <v>0</v>
      </c>
      <c r="F191" s="196">
        <f t="shared" si="15"/>
        <v>110138302</v>
      </c>
      <c r="G191" s="197">
        <f>'[1]Körmendi Kult. Közp.kötelezö'!$BL21</f>
        <v>138141800</v>
      </c>
      <c r="H191" s="198">
        <v>0</v>
      </c>
      <c r="I191" s="198">
        <v>0</v>
      </c>
      <c r="J191" s="197">
        <f t="shared" si="16"/>
        <v>138141800</v>
      </c>
    </row>
    <row r="192" spans="1:10" ht="60" customHeight="1">
      <c r="A192" s="199" t="s">
        <v>36</v>
      </c>
      <c r="B192" s="195" t="s">
        <v>12</v>
      </c>
      <c r="C192" s="196">
        <f>'[1]Körmendi Kult. Közp.kötelezö'!$C22</f>
        <v>0</v>
      </c>
      <c r="D192" s="196">
        <v>0</v>
      </c>
      <c r="E192" s="196">
        <v>0</v>
      </c>
      <c r="F192" s="196">
        <f t="shared" si="15"/>
        <v>0</v>
      </c>
      <c r="G192" s="197">
        <f>'[1]Körmendi Kult. Közp.kötelezö'!$BL22</f>
        <v>0</v>
      </c>
      <c r="H192" s="198">
        <v>0</v>
      </c>
      <c r="I192" s="198">
        <v>0</v>
      </c>
      <c r="J192" s="197">
        <f t="shared" si="16"/>
        <v>0</v>
      </c>
    </row>
    <row r="193" spans="1:10" ht="60" customHeight="1">
      <c r="A193" s="199" t="s">
        <v>467</v>
      </c>
      <c r="B193" s="195" t="s">
        <v>468</v>
      </c>
      <c r="C193" s="196">
        <f>'[1]Körmendi Kult. Közp.kötelezö'!$C23</f>
        <v>0</v>
      </c>
      <c r="D193" s="196">
        <v>0</v>
      </c>
      <c r="E193" s="196">
        <v>0</v>
      </c>
      <c r="F193" s="196">
        <f t="shared" si="15"/>
        <v>0</v>
      </c>
      <c r="G193" s="197">
        <f>'[1]Körmendi Kult. Közp.kötelezö'!$BL23</f>
        <v>0</v>
      </c>
      <c r="H193" s="198">
        <v>0</v>
      </c>
      <c r="I193" s="198">
        <v>0</v>
      </c>
      <c r="J193" s="197">
        <f t="shared" si="16"/>
        <v>0</v>
      </c>
    </row>
    <row r="194" spans="1:10" ht="60" customHeight="1">
      <c r="A194" s="199" t="s">
        <v>336</v>
      </c>
      <c r="B194" s="195" t="s">
        <v>335</v>
      </c>
      <c r="C194" s="196">
        <f>'[1]Körmendi Kult. Közp.kötelezö'!$C24</f>
        <v>393701</v>
      </c>
      <c r="D194" s="196">
        <v>0</v>
      </c>
      <c r="E194" s="196">
        <v>0</v>
      </c>
      <c r="F194" s="196">
        <f t="shared" si="15"/>
        <v>393701</v>
      </c>
      <c r="G194" s="197">
        <f>'[1]Körmendi Kult. Közp.kötelezö'!$BL24</f>
        <v>0</v>
      </c>
      <c r="H194" s="198">
        <v>0</v>
      </c>
      <c r="I194" s="198">
        <v>0</v>
      </c>
      <c r="J194" s="197">
        <f t="shared" si="16"/>
        <v>0</v>
      </c>
    </row>
    <row r="195" spans="1:10" ht="60" customHeight="1">
      <c r="A195" s="210" t="s">
        <v>37</v>
      </c>
      <c r="B195" s="195" t="s">
        <v>38</v>
      </c>
      <c r="C195" s="196">
        <f>'[1]Körmendi Kult. Közp.kötelezö'!$C25</f>
        <v>0</v>
      </c>
      <c r="D195" s="196">
        <v>0</v>
      </c>
      <c r="E195" s="196">
        <v>0</v>
      </c>
      <c r="F195" s="196">
        <f t="shared" si="15"/>
        <v>0</v>
      </c>
      <c r="G195" s="197">
        <f>'[1]Körmendi Kult. Közp.kötelezö'!$BL25</f>
        <v>393701</v>
      </c>
      <c r="H195" s="198">
        <v>0</v>
      </c>
      <c r="I195" s="198">
        <v>0</v>
      </c>
      <c r="J195" s="197">
        <f t="shared" si="16"/>
        <v>393701</v>
      </c>
    </row>
    <row r="196" spans="1:10" ht="60" customHeight="1">
      <c r="A196" s="199" t="s">
        <v>39</v>
      </c>
      <c r="B196" s="211" t="s">
        <v>13</v>
      </c>
      <c r="C196" s="196">
        <f>'[1]Körmendi Kult. Közp.kötelezö'!$C26</f>
        <v>106299</v>
      </c>
      <c r="D196" s="196">
        <v>0</v>
      </c>
      <c r="E196" s="196">
        <v>0</v>
      </c>
      <c r="F196" s="196">
        <f t="shared" si="15"/>
        <v>106299</v>
      </c>
      <c r="G196" s="197">
        <f>'[1]Körmendi Kult. Közp.kötelezö'!$BL26</f>
        <v>106299</v>
      </c>
      <c r="H196" s="198">
        <v>0</v>
      </c>
      <c r="I196" s="198">
        <v>0</v>
      </c>
      <c r="J196" s="197">
        <f t="shared" si="16"/>
        <v>106299</v>
      </c>
    </row>
    <row r="197" spans="1:10" ht="60" customHeight="1">
      <c r="A197" s="212" t="s">
        <v>40</v>
      </c>
      <c r="B197" s="213" t="s">
        <v>14</v>
      </c>
      <c r="C197" s="203">
        <f>'[1]Körmendi Kult. Közp.kötelezö'!$C27</f>
        <v>500000</v>
      </c>
      <c r="D197" s="203">
        <v>0</v>
      </c>
      <c r="E197" s="203">
        <v>0</v>
      </c>
      <c r="F197" s="203">
        <f t="shared" si="15"/>
        <v>500000</v>
      </c>
      <c r="G197" s="204">
        <f>'[1]Körmendi Kult. Közp.kötelezö'!$BL27</f>
        <v>500000</v>
      </c>
      <c r="H197" s="205">
        <v>0</v>
      </c>
      <c r="I197" s="205">
        <v>0</v>
      </c>
      <c r="J197" s="204">
        <f t="shared" si="16"/>
        <v>500000</v>
      </c>
    </row>
    <row r="198" spans="1:10" ht="60" customHeight="1">
      <c r="A198" s="210" t="s">
        <v>41</v>
      </c>
      <c r="B198" s="195" t="s">
        <v>42</v>
      </c>
      <c r="C198" s="196">
        <f>'[1]Körmendi Kult. Közp.kötelezö'!$C28</f>
        <v>0</v>
      </c>
      <c r="D198" s="196">
        <v>0</v>
      </c>
      <c r="E198" s="196">
        <v>0</v>
      </c>
      <c r="F198" s="196">
        <f t="shared" si="15"/>
        <v>0</v>
      </c>
      <c r="G198" s="197">
        <f>'[1]Körmendi Kult. Közp.kötelezö'!$BL28</f>
        <v>0</v>
      </c>
      <c r="H198" s="198">
        <v>0</v>
      </c>
      <c r="I198" s="198">
        <v>0</v>
      </c>
      <c r="J198" s="197">
        <f t="shared" si="16"/>
        <v>0</v>
      </c>
    </row>
    <row r="199" spans="1:10" ht="60" customHeight="1">
      <c r="A199" s="210" t="s">
        <v>358</v>
      </c>
      <c r="B199" s="195" t="s">
        <v>357</v>
      </c>
      <c r="C199" s="196">
        <f>'[1]Körmendi Kult. Közp.kötelezö'!$C29</f>
        <v>0</v>
      </c>
      <c r="D199" s="196">
        <v>0</v>
      </c>
      <c r="E199" s="196">
        <v>0</v>
      </c>
      <c r="F199" s="196">
        <f t="shared" si="15"/>
        <v>0</v>
      </c>
      <c r="G199" s="197">
        <f>'[1]Körmendi Kult. Közp.kötelezö'!$BL29</f>
        <v>0</v>
      </c>
      <c r="H199" s="198">
        <v>0</v>
      </c>
      <c r="I199" s="198">
        <v>0</v>
      </c>
      <c r="J199" s="197">
        <f t="shared" si="16"/>
        <v>0</v>
      </c>
    </row>
    <row r="200" spans="1:10" ht="60" customHeight="1">
      <c r="A200" s="210" t="s">
        <v>43</v>
      </c>
      <c r="B200" s="195" t="s">
        <v>16</v>
      </c>
      <c r="C200" s="196">
        <f>'[1]Körmendi Kult. Közp.kötelezö'!$C30</f>
        <v>0</v>
      </c>
      <c r="D200" s="196">
        <v>0</v>
      </c>
      <c r="E200" s="196">
        <v>0</v>
      </c>
      <c r="F200" s="196">
        <f t="shared" si="15"/>
        <v>0</v>
      </c>
      <c r="G200" s="197">
        <f>'[1]Körmendi Kult. Közp.kötelezö'!$BL30</f>
        <v>0</v>
      </c>
      <c r="H200" s="198">
        <v>0</v>
      </c>
      <c r="I200" s="198">
        <v>0</v>
      </c>
      <c r="J200" s="197">
        <f t="shared" si="16"/>
        <v>0</v>
      </c>
    </row>
    <row r="201" spans="1:10" ht="60" customHeight="1">
      <c r="A201" s="212" t="s">
        <v>44</v>
      </c>
      <c r="B201" s="206" t="s">
        <v>15</v>
      </c>
      <c r="C201" s="203">
        <f>'[1]Körmendi Kult. Közp.kötelezö'!$C31</f>
        <v>0</v>
      </c>
      <c r="D201" s="203">
        <v>0</v>
      </c>
      <c r="E201" s="203">
        <v>0</v>
      </c>
      <c r="F201" s="203">
        <f t="shared" si="15"/>
        <v>0</v>
      </c>
      <c r="G201" s="204">
        <f>'[1]Körmendi Kult. Közp.kötelezö'!$BL31</f>
        <v>0</v>
      </c>
      <c r="H201" s="205">
        <v>0</v>
      </c>
      <c r="I201" s="205">
        <v>0</v>
      </c>
      <c r="J201" s="204">
        <f t="shared" si="16"/>
        <v>0</v>
      </c>
    </row>
    <row r="202" spans="1:10" ht="60" customHeight="1">
      <c r="A202" s="210" t="s">
        <v>338</v>
      </c>
      <c r="B202" s="195" t="s">
        <v>337</v>
      </c>
      <c r="C202" s="196">
        <f>'[1]Körmendi Kult. Közp.kötelezö'!$C32</f>
        <v>0</v>
      </c>
      <c r="D202" s="196">
        <v>0</v>
      </c>
      <c r="E202" s="196">
        <v>0</v>
      </c>
      <c r="F202" s="196">
        <f t="shared" si="15"/>
        <v>0</v>
      </c>
      <c r="G202" s="197">
        <f>'[1]Körmendi Kult. Közp.kötelezö'!$BL32</f>
        <v>0</v>
      </c>
      <c r="H202" s="198">
        <v>0</v>
      </c>
      <c r="I202" s="198">
        <v>0</v>
      </c>
      <c r="J202" s="197">
        <f t="shared" si="16"/>
        <v>0</v>
      </c>
    </row>
    <row r="203" spans="1:10" ht="60" customHeight="1">
      <c r="A203" s="210" t="s">
        <v>471</v>
      </c>
      <c r="B203" s="195" t="s">
        <v>45</v>
      </c>
      <c r="C203" s="196">
        <f>'[1]Körmendi Kult. Közp.kötelezö'!$C33</f>
        <v>0</v>
      </c>
      <c r="D203" s="196">
        <v>0</v>
      </c>
      <c r="E203" s="196">
        <v>0</v>
      </c>
      <c r="F203" s="196">
        <f t="shared" si="15"/>
        <v>0</v>
      </c>
      <c r="G203" s="197">
        <f>'[1]Körmendi Kult. Közp.kötelezö'!$BL33</f>
        <v>0</v>
      </c>
      <c r="H203" s="198">
        <v>0</v>
      </c>
      <c r="I203" s="198">
        <v>0</v>
      </c>
      <c r="J203" s="197">
        <f t="shared" si="16"/>
        <v>0</v>
      </c>
    </row>
    <row r="204" spans="1:10" ht="60" customHeight="1">
      <c r="A204" s="210" t="s">
        <v>127</v>
      </c>
      <c r="B204" s="195"/>
      <c r="C204" s="196">
        <f>'[1]Körmendi Kult. Közp.kötelezö'!$C34</f>
        <v>0</v>
      </c>
      <c r="D204" s="196">
        <v>0</v>
      </c>
      <c r="E204" s="196">
        <v>0</v>
      </c>
      <c r="F204" s="196">
        <f t="shared" si="15"/>
        <v>0</v>
      </c>
      <c r="G204" s="197">
        <f>'[1]Körmendi Kult. Közp.kötelezö'!$BL34</f>
        <v>0</v>
      </c>
      <c r="H204" s="198">
        <v>0</v>
      </c>
      <c r="I204" s="198">
        <v>0</v>
      </c>
      <c r="J204" s="197">
        <f t="shared" si="16"/>
        <v>0</v>
      </c>
    </row>
    <row r="205" spans="1:10" ht="60" customHeight="1">
      <c r="A205" s="212" t="s">
        <v>46</v>
      </c>
      <c r="B205" s="206" t="s">
        <v>17</v>
      </c>
      <c r="C205" s="203">
        <f>'[1]Körmendi Kult. Közp.kötelezö'!$C35</f>
        <v>0</v>
      </c>
      <c r="D205" s="203">
        <v>0</v>
      </c>
      <c r="E205" s="203">
        <v>0</v>
      </c>
      <c r="F205" s="203">
        <f t="shared" si="15"/>
        <v>0</v>
      </c>
      <c r="G205" s="204">
        <f>'[1]Körmendi Kult. Közp.kötelezö'!$BL35</f>
        <v>0</v>
      </c>
      <c r="H205" s="205">
        <v>0</v>
      </c>
      <c r="I205" s="205">
        <v>0</v>
      </c>
      <c r="J205" s="204">
        <f t="shared" si="16"/>
        <v>0</v>
      </c>
    </row>
    <row r="206" spans="1:10" ht="60" customHeight="1">
      <c r="A206" s="212" t="s">
        <v>128</v>
      </c>
      <c r="B206" s="206"/>
      <c r="C206" s="196">
        <f>'[1]Körmendi Kult. Közp.kötelezö'!$C36</f>
        <v>500000</v>
      </c>
      <c r="D206" s="196">
        <v>0</v>
      </c>
      <c r="E206" s="196">
        <v>0</v>
      </c>
      <c r="F206" s="196">
        <f t="shared" si="15"/>
        <v>500000</v>
      </c>
      <c r="G206" s="197">
        <f>'[1]Körmendi Kult. Közp.kötelezö'!$BL36</f>
        <v>500000</v>
      </c>
      <c r="H206" s="198">
        <v>0</v>
      </c>
      <c r="I206" s="198">
        <v>0</v>
      </c>
      <c r="J206" s="197">
        <f t="shared" si="16"/>
        <v>500000</v>
      </c>
    </row>
    <row r="207" spans="1:10" ht="60" customHeight="1">
      <c r="A207" s="210" t="s">
        <v>47</v>
      </c>
      <c r="B207" s="185" t="s">
        <v>18</v>
      </c>
      <c r="C207" s="196">
        <f>'[1]Körmendi Kult. Közp.kötelezö'!$C37</f>
        <v>110638302</v>
      </c>
      <c r="D207" s="196">
        <v>0</v>
      </c>
      <c r="E207" s="196">
        <v>0</v>
      </c>
      <c r="F207" s="196">
        <f t="shared" si="15"/>
        <v>110638302</v>
      </c>
      <c r="G207" s="197">
        <f>'[1]Körmendi Kult. Közp.kötelezö'!$BL37</f>
        <v>138641800</v>
      </c>
      <c r="H207" s="198">
        <v>0</v>
      </c>
      <c r="I207" s="198">
        <v>0</v>
      </c>
      <c r="J207" s="197">
        <f t="shared" si="16"/>
        <v>138641800</v>
      </c>
    </row>
    <row r="208" spans="1:10" ht="60" customHeight="1">
      <c r="A208" s="214" t="s">
        <v>339</v>
      </c>
      <c r="B208" s="215" t="s">
        <v>340</v>
      </c>
      <c r="C208" s="203">
        <f>'[1]Körmendi Kult. Közp.kötelezö'!$C38</f>
        <v>0</v>
      </c>
      <c r="D208" s="203">
        <v>0</v>
      </c>
      <c r="E208" s="203">
        <v>0</v>
      </c>
      <c r="F208" s="203">
        <f t="shared" si="15"/>
        <v>0</v>
      </c>
      <c r="G208" s="204">
        <f>'[1]Körmendi Kult. Közp.kötelezö'!$BL38</f>
        <v>0</v>
      </c>
      <c r="H208" s="205">
        <v>0</v>
      </c>
      <c r="I208" s="205">
        <v>0</v>
      </c>
      <c r="J208" s="204">
        <f t="shared" si="16"/>
        <v>0</v>
      </c>
    </row>
    <row r="209" spans="1:10" ht="60" customHeight="1">
      <c r="A209" s="214" t="s">
        <v>345</v>
      </c>
      <c r="B209" s="215" t="s">
        <v>346</v>
      </c>
      <c r="C209" s="196">
        <f>'[1]Körmendi Kult. Közp.kötelezö'!$C39</f>
        <v>110638302</v>
      </c>
      <c r="D209" s="196">
        <v>0</v>
      </c>
      <c r="E209" s="196">
        <v>0</v>
      </c>
      <c r="F209" s="196">
        <f t="shared" si="15"/>
        <v>110638302</v>
      </c>
      <c r="G209" s="197">
        <f>'[1]Körmendi Kult. Közp.kötelezö'!$BL39</f>
        <v>138641800</v>
      </c>
      <c r="H209" s="198">
        <v>0</v>
      </c>
      <c r="I209" s="198">
        <v>0</v>
      </c>
      <c r="J209" s="197">
        <f t="shared" si="16"/>
        <v>138641800</v>
      </c>
    </row>
    <row r="210" spans="1:10" ht="60" customHeight="1">
      <c r="A210" s="209" t="s">
        <v>208</v>
      </c>
      <c r="B210" s="194"/>
      <c r="C210" s="326">
        <v>14</v>
      </c>
      <c r="D210" s="326"/>
      <c r="E210" s="326"/>
      <c r="F210" s="326"/>
      <c r="G210" s="198"/>
      <c r="H210" s="198"/>
      <c r="I210" s="198"/>
      <c r="J210" s="198"/>
    </row>
    <row r="211" spans="1:10" ht="39.950000000000003" customHeight="1">
      <c r="A211" s="341" t="s">
        <v>0</v>
      </c>
      <c r="B211" s="294" t="s">
        <v>551</v>
      </c>
      <c r="C211" s="333" t="s">
        <v>49</v>
      </c>
      <c r="D211" s="334"/>
      <c r="E211" s="334"/>
      <c r="F211" s="334"/>
      <c r="G211" s="335"/>
      <c r="H211" s="335"/>
      <c r="I211" s="335"/>
      <c r="J211" s="336"/>
    </row>
    <row r="212" spans="1:10" ht="39.950000000000003" customHeight="1">
      <c r="A212" s="341"/>
      <c r="B212" s="295"/>
      <c r="C212" s="337"/>
      <c r="D212" s="338"/>
      <c r="E212" s="338"/>
      <c r="F212" s="338"/>
      <c r="G212" s="339"/>
      <c r="H212" s="339"/>
      <c r="I212" s="339"/>
      <c r="J212" s="340"/>
    </row>
    <row r="213" spans="1:10" ht="91.5">
      <c r="A213" s="341"/>
      <c r="B213" s="296"/>
      <c r="C213" s="184" t="s">
        <v>547</v>
      </c>
      <c r="D213" s="184" t="s">
        <v>548</v>
      </c>
      <c r="E213" s="184" t="s">
        <v>546</v>
      </c>
      <c r="F213" s="185" t="s">
        <v>348</v>
      </c>
      <c r="G213" s="184" t="s">
        <v>545</v>
      </c>
      <c r="H213" s="184" t="s">
        <v>544</v>
      </c>
      <c r="I213" s="184" t="s">
        <v>549</v>
      </c>
      <c r="J213" s="185" t="s">
        <v>550</v>
      </c>
    </row>
    <row r="214" spans="1:10" ht="60" customHeight="1">
      <c r="A214" s="194" t="s">
        <v>19</v>
      </c>
      <c r="B214" s="195" t="s">
        <v>22</v>
      </c>
      <c r="C214" s="196">
        <v>0</v>
      </c>
      <c r="D214" s="196">
        <f>'[1]Múzeum önként vállalt'!$C2</f>
        <v>14059050</v>
      </c>
      <c r="E214" s="196">
        <v>0</v>
      </c>
      <c r="F214" s="196">
        <f>SUM(C214:E214)</f>
        <v>14059050</v>
      </c>
      <c r="G214" s="198">
        <v>0</v>
      </c>
      <c r="H214" s="197">
        <f>'[1]Múzeum önként vállalt'!$BL2</f>
        <v>17126828</v>
      </c>
      <c r="I214" s="198">
        <v>0</v>
      </c>
      <c r="J214" s="197">
        <f>SUM(G214:I214)</f>
        <v>17126828</v>
      </c>
    </row>
    <row r="215" spans="1:10" ht="60" customHeight="1">
      <c r="A215" s="194" t="s">
        <v>520</v>
      </c>
      <c r="B215" s="195" t="s">
        <v>519</v>
      </c>
      <c r="C215" s="196"/>
      <c r="D215" s="196"/>
      <c r="E215" s="196"/>
      <c r="F215" s="196"/>
      <c r="G215" s="198">
        <v>0</v>
      </c>
      <c r="H215" s="197">
        <f>'[1]Múzeum önként vállalt'!$BL3</f>
        <v>0</v>
      </c>
      <c r="I215" s="198">
        <v>0</v>
      </c>
      <c r="J215" s="197">
        <f t="shared" ref="J215:J219" si="17">SUM(G215:I215)</f>
        <v>0</v>
      </c>
    </row>
    <row r="216" spans="1:10" ht="60" customHeight="1">
      <c r="A216" s="199" t="s">
        <v>367</v>
      </c>
      <c r="B216" s="195" t="s">
        <v>368</v>
      </c>
      <c r="C216" s="196">
        <v>0</v>
      </c>
      <c r="D216" s="196">
        <f>'[1]Múzeum önként vállalt'!$C4</f>
        <v>0</v>
      </c>
      <c r="E216" s="196">
        <v>0</v>
      </c>
      <c r="F216" s="196">
        <f t="shared" ref="F216:F251" si="18">SUM(C216:E216)</f>
        <v>0</v>
      </c>
      <c r="G216" s="198">
        <v>0</v>
      </c>
      <c r="H216" s="197">
        <f>'[1]Múzeum önként vállalt'!$BL4</f>
        <v>0</v>
      </c>
      <c r="I216" s="198">
        <v>0</v>
      </c>
      <c r="J216" s="197">
        <f t="shared" si="17"/>
        <v>0</v>
      </c>
    </row>
    <row r="217" spans="1:10" ht="60" customHeight="1">
      <c r="A217" s="199" t="s">
        <v>25</v>
      </c>
      <c r="B217" s="195" t="s">
        <v>26</v>
      </c>
      <c r="C217" s="196">
        <v>0</v>
      </c>
      <c r="D217" s="196">
        <f>'[1]Múzeum önként vállalt'!$C5</f>
        <v>0</v>
      </c>
      <c r="E217" s="196">
        <v>0</v>
      </c>
      <c r="F217" s="196">
        <f t="shared" si="18"/>
        <v>0</v>
      </c>
      <c r="G217" s="198">
        <v>0</v>
      </c>
      <c r="H217" s="197">
        <f>'[1]Múzeum önként vállalt'!$BL5</f>
        <v>0</v>
      </c>
      <c r="I217" s="198">
        <v>0</v>
      </c>
      <c r="J217" s="197">
        <f t="shared" si="17"/>
        <v>0</v>
      </c>
    </row>
    <row r="218" spans="1:10" ht="60" customHeight="1">
      <c r="A218" s="199" t="s">
        <v>521</v>
      </c>
      <c r="B218" s="195" t="s">
        <v>522</v>
      </c>
      <c r="C218" s="196"/>
      <c r="D218" s="196"/>
      <c r="E218" s="196"/>
      <c r="F218" s="196"/>
      <c r="G218" s="198"/>
      <c r="H218" s="197">
        <f>'[1]Múzeum önként vállalt'!$BL6</f>
        <v>0</v>
      </c>
      <c r="I218" s="198">
        <v>0</v>
      </c>
      <c r="J218" s="197">
        <f t="shared" si="17"/>
        <v>0</v>
      </c>
    </row>
    <row r="219" spans="1:10" ht="60" customHeight="1">
      <c r="A219" s="194" t="s">
        <v>331</v>
      </c>
      <c r="B219" s="195" t="s">
        <v>329</v>
      </c>
      <c r="C219" s="196">
        <v>0</v>
      </c>
      <c r="D219" s="196">
        <f>'[1]Múzeum önként vállalt'!$C7</f>
        <v>490000</v>
      </c>
      <c r="E219" s="196">
        <v>0</v>
      </c>
      <c r="F219" s="196">
        <f t="shared" si="18"/>
        <v>490000</v>
      </c>
      <c r="G219" s="198">
        <v>0</v>
      </c>
      <c r="H219" s="197">
        <f>'[1]Múzeum önként vállalt'!$BL7</f>
        <v>490000</v>
      </c>
      <c r="I219" s="198">
        <v>0</v>
      </c>
      <c r="J219" s="197">
        <f t="shared" si="17"/>
        <v>490000</v>
      </c>
    </row>
    <row r="220" spans="1:10" ht="60" customHeight="1">
      <c r="A220" s="194" t="s">
        <v>332</v>
      </c>
      <c r="B220" s="195" t="s">
        <v>330</v>
      </c>
      <c r="C220" s="196">
        <v>0</v>
      </c>
      <c r="D220" s="196">
        <f>'[1]Múzeum önként vállalt'!$C8</f>
        <v>0</v>
      </c>
      <c r="E220" s="196">
        <v>0</v>
      </c>
      <c r="F220" s="196">
        <f t="shared" si="18"/>
        <v>0</v>
      </c>
      <c r="G220" s="198">
        <v>0</v>
      </c>
      <c r="H220" s="197">
        <f>'[1]Múzeum önként vállalt'!$BL8</f>
        <v>110000</v>
      </c>
      <c r="I220" s="198">
        <v>0</v>
      </c>
      <c r="J220" s="197">
        <f t="shared" ref="J220:J251" si="19">SUM(G220:I220)</f>
        <v>110000</v>
      </c>
    </row>
    <row r="221" spans="1:10" ht="60" customHeight="1">
      <c r="A221" s="194" t="s">
        <v>20</v>
      </c>
      <c r="B221" s="195" t="s">
        <v>21</v>
      </c>
      <c r="C221" s="196">
        <v>0</v>
      </c>
      <c r="D221" s="196">
        <f>'[1]Múzeum önként vállalt'!$C9</f>
        <v>0</v>
      </c>
      <c r="E221" s="196">
        <v>0</v>
      </c>
      <c r="F221" s="196">
        <f t="shared" si="18"/>
        <v>0</v>
      </c>
      <c r="G221" s="198">
        <v>0</v>
      </c>
      <c r="H221" s="197">
        <f>'[1]Múzeum önként vállalt'!$BL9</f>
        <v>0</v>
      </c>
      <c r="I221" s="198">
        <v>0</v>
      </c>
      <c r="J221" s="197">
        <f t="shared" si="19"/>
        <v>0</v>
      </c>
    </row>
    <row r="222" spans="1:10" ht="60" customHeight="1">
      <c r="A222" s="194" t="s">
        <v>334</v>
      </c>
      <c r="B222" s="195" t="s">
        <v>333</v>
      </c>
      <c r="C222" s="196">
        <v>0</v>
      </c>
      <c r="D222" s="196">
        <f>'[1]Múzeum önként vállalt'!$C10</f>
        <v>0</v>
      </c>
      <c r="E222" s="196">
        <v>0</v>
      </c>
      <c r="F222" s="196">
        <f t="shared" si="18"/>
        <v>0</v>
      </c>
      <c r="G222" s="198">
        <v>0</v>
      </c>
      <c r="H222" s="197">
        <f>'[1]Múzeum önként vállalt'!$BL10</f>
        <v>0</v>
      </c>
      <c r="I222" s="198">
        <v>0</v>
      </c>
      <c r="J222" s="197">
        <f t="shared" si="19"/>
        <v>0</v>
      </c>
    </row>
    <row r="223" spans="1:10" ht="60" customHeight="1">
      <c r="A223" s="194" t="s">
        <v>23</v>
      </c>
      <c r="B223" s="200" t="s">
        <v>24</v>
      </c>
      <c r="C223" s="196">
        <v>0</v>
      </c>
      <c r="D223" s="196">
        <f>'[1]Múzeum önként vállalt'!$C11</f>
        <v>0</v>
      </c>
      <c r="E223" s="196">
        <v>0</v>
      </c>
      <c r="F223" s="196">
        <f t="shared" si="18"/>
        <v>0</v>
      </c>
      <c r="G223" s="198">
        <v>0</v>
      </c>
      <c r="H223" s="197">
        <f>'[1]Múzeum önként vállalt'!$BL11</f>
        <v>0</v>
      </c>
      <c r="I223" s="198">
        <v>0</v>
      </c>
      <c r="J223" s="197">
        <f t="shared" si="19"/>
        <v>0</v>
      </c>
    </row>
    <row r="224" spans="1:10" ht="60" customHeight="1">
      <c r="A224" s="201" t="s">
        <v>27</v>
      </c>
      <c r="B224" s="202" t="s">
        <v>4</v>
      </c>
      <c r="C224" s="203">
        <v>0</v>
      </c>
      <c r="D224" s="203">
        <f>'[1]Múzeum önként vállalt'!$C12</f>
        <v>14549050</v>
      </c>
      <c r="E224" s="203">
        <v>0</v>
      </c>
      <c r="F224" s="203">
        <f t="shared" si="18"/>
        <v>14549050</v>
      </c>
      <c r="G224" s="205">
        <v>0</v>
      </c>
      <c r="H224" s="204">
        <f>'[1]Múzeum önként vállalt'!$BL12</f>
        <v>17726828</v>
      </c>
      <c r="I224" s="205">
        <v>0</v>
      </c>
      <c r="J224" s="204">
        <f t="shared" si="19"/>
        <v>17726828</v>
      </c>
    </row>
    <row r="225" spans="1:10" ht="60" customHeight="1">
      <c r="A225" s="201" t="s">
        <v>28</v>
      </c>
      <c r="B225" s="206" t="s">
        <v>5</v>
      </c>
      <c r="C225" s="203">
        <v>0</v>
      </c>
      <c r="D225" s="203">
        <f>'[1]Múzeum önként vállalt'!$C13</f>
        <v>2778272</v>
      </c>
      <c r="E225" s="203">
        <v>0</v>
      </c>
      <c r="F225" s="203">
        <f t="shared" si="18"/>
        <v>2778272</v>
      </c>
      <c r="G225" s="205">
        <v>0</v>
      </c>
      <c r="H225" s="204">
        <f>'[1]Múzeum önként vállalt'!$BL13</f>
        <v>3421476</v>
      </c>
      <c r="I225" s="205">
        <v>0</v>
      </c>
      <c r="J225" s="204">
        <f t="shared" si="19"/>
        <v>3421476</v>
      </c>
    </row>
    <row r="226" spans="1:10" ht="60" customHeight="1">
      <c r="A226" s="201" t="s">
        <v>29</v>
      </c>
      <c r="B226" s="202" t="s">
        <v>6</v>
      </c>
      <c r="C226" s="203">
        <v>0</v>
      </c>
      <c r="D226" s="203">
        <f>'[1]Múzeum önként vállalt'!$C14</f>
        <v>7020000</v>
      </c>
      <c r="E226" s="203">
        <v>0</v>
      </c>
      <c r="F226" s="203">
        <f t="shared" si="18"/>
        <v>7020000</v>
      </c>
      <c r="G226" s="205">
        <v>0</v>
      </c>
      <c r="H226" s="204">
        <f>'[1]Múzeum önként vállalt'!$BL14</f>
        <v>7675000</v>
      </c>
      <c r="I226" s="205">
        <v>0</v>
      </c>
      <c r="J226" s="204">
        <f t="shared" si="19"/>
        <v>7675000</v>
      </c>
    </row>
    <row r="227" spans="1:10" ht="60" customHeight="1">
      <c r="A227" s="201" t="s">
        <v>30</v>
      </c>
      <c r="B227" s="207" t="s">
        <v>7</v>
      </c>
      <c r="C227" s="203">
        <v>0</v>
      </c>
      <c r="D227" s="203">
        <f>'[1]Múzeum önként vállalt'!$C15</f>
        <v>0</v>
      </c>
      <c r="E227" s="203">
        <v>0</v>
      </c>
      <c r="F227" s="203">
        <f t="shared" si="18"/>
        <v>0</v>
      </c>
      <c r="G227" s="205">
        <v>0</v>
      </c>
      <c r="H227" s="204">
        <f>'[1]Múzeum önként vállalt'!$BL15</f>
        <v>0</v>
      </c>
      <c r="I227" s="205">
        <v>0</v>
      </c>
      <c r="J227" s="204">
        <f t="shared" si="19"/>
        <v>0</v>
      </c>
    </row>
    <row r="228" spans="1:10" ht="60" customHeight="1">
      <c r="A228" s="194" t="s">
        <v>31</v>
      </c>
      <c r="B228" s="195" t="s">
        <v>32</v>
      </c>
      <c r="C228" s="196">
        <v>0</v>
      </c>
      <c r="D228" s="196">
        <f>'[1]Múzeum önként vállalt'!$C16</f>
        <v>0</v>
      </c>
      <c r="E228" s="196">
        <v>0</v>
      </c>
      <c r="F228" s="196">
        <f t="shared" si="18"/>
        <v>0</v>
      </c>
      <c r="G228" s="198">
        <v>0</v>
      </c>
      <c r="H228" s="197">
        <f>'[1]Múzeum önként vállalt'!$BL16</f>
        <v>0</v>
      </c>
      <c r="I228" s="198">
        <v>0</v>
      </c>
      <c r="J228" s="197">
        <f t="shared" si="19"/>
        <v>0</v>
      </c>
    </row>
    <row r="229" spans="1:10" ht="60" customHeight="1">
      <c r="A229" s="194" t="s">
        <v>8</v>
      </c>
      <c r="B229" s="208" t="s">
        <v>9</v>
      </c>
      <c r="C229" s="196">
        <v>0</v>
      </c>
      <c r="D229" s="196">
        <f>'[1]Múzeum önként vállalt'!$C17</f>
        <v>0</v>
      </c>
      <c r="E229" s="196">
        <v>0</v>
      </c>
      <c r="F229" s="196">
        <f t="shared" si="18"/>
        <v>0</v>
      </c>
      <c r="G229" s="198">
        <v>0</v>
      </c>
      <c r="H229" s="197">
        <f>'[1]Múzeum önként vállalt'!$BL17</f>
        <v>0</v>
      </c>
      <c r="I229" s="198">
        <v>0</v>
      </c>
      <c r="J229" s="197">
        <f t="shared" si="19"/>
        <v>0</v>
      </c>
    </row>
    <row r="230" spans="1:10" ht="60" customHeight="1">
      <c r="A230" s="209" t="s">
        <v>33</v>
      </c>
      <c r="B230" s="200" t="s">
        <v>11</v>
      </c>
      <c r="C230" s="196">
        <v>0</v>
      </c>
      <c r="D230" s="196">
        <f>'[1]Múzeum önként vállalt'!$C18</f>
        <v>0</v>
      </c>
      <c r="E230" s="196">
        <v>0</v>
      </c>
      <c r="F230" s="196">
        <f t="shared" si="18"/>
        <v>0</v>
      </c>
      <c r="G230" s="198">
        <v>0</v>
      </c>
      <c r="H230" s="197">
        <f>'[1]Múzeum önként vállalt'!$BL18</f>
        <v>0</v>
      </c>
      <c r="I230" s="198">
        <v>0</v>
      </c>
      <c r="J230" s="197">
        <f t="shared" si="19"/>
        <v>0</v>
      </c>
    </row>
    <row r="231" spans="1:10" ht="60" customHeight="1">
      <c r="A231" s="194" t="s">
        <v>124</v>
      </c>
      <c r="B231" s="200" t="s">
        <v>34</v>
      </c>
      <c r="C231" s="196">
        <v>0</v>
      </c>
      <c r="D231" s="196">
        <f>'[1]Múzeum önként vállalt'!$C19</f>
        <v>0</v>
      </c>
      <c r="E231" s="196">
        <v>0</v>
      </c>
      <c r="F231" s="196">
        <f t="shared" si="18"/>
        <v>0</v>
      </c>
      <c r="G231" s="198">
        <v>0</v>
      </c>
      <c r="H231" s="197">
        <f>'[1]Múzeum önként vállalt'!$BL19</f>
        <v>0</v>
      </c>
      <c r="I231" s="198">
        <v>0</v>
      </c>
      <c r="J231" s="197">
        <f t="shared" si="19"/>
        <v>0</v>
      </c>
    </row>
    <row r="232" spans="1:10" ht="60" customHeight="1">
      <c r="A232" s="201" t="s">
        <v>35</v>
      </c>
      <c r="B232" s="202" t="s">
        <v>10</v>
      </c>
      <c r="C232" s="203">
        <v>0</v>
      </c>
      <c r="D232" s="203">
        <f>'[1]Múzeum önként vállalt'!$C20</f>
        <v>0</v>
      </c>
      <c r="E232" s="203">
        <v>0</v>
      </c>
      <c r="F232" s="203">
        <f t="shared" si="18"/>
        <v>0</v>
      </c>
      <c r="G232" s="205">
        <v>0</v>
      </c>
      <c r="H232" s="204">
        <f>'[1]Múzeum önként vállalt'!$BL20</f>
        <v>0</v>
      </c>
      <c r="I232" s="205">
        <v>0</v>
      </c>
      <c r="J232" s="204">
        <f t="shared" si="19"/>
        <v>0</v>
      </c>
    </row>
    <row r="233" spans="1:10" ht="60" customHeight="1">
      <c r="A233" s="201" t="s">
        <v>126</v>
      </c>
      <c r="B233" s="202"/>
      <c r="C233" s="203">
        <v>0</v>
      </c>
      <c r="D233" s="203">
        <f>'[1]Múzeum önként vállalt'!$C21</f>
        <v>24347322</v>
      </c>
      <c r="E233" s="203">
        <v>0</v>
      </c>
      <c r="F233" s="203">
        <f t="shared" si="18"/>
        <v>24347322</v>
      </c>
      <c r="G233" s="205">
        <v>0</v>
      </c>
      <c r="H233" s="204">
        <f>'[1]Múzeum önként vállalt'!$BL21</f>
        <v>28823304</v>
      </c>
      <c r="I233" s="205">
        <v>0</v>
      </c>
      <c r="J233" s="204">
        <f t="shared" si="19"/>
        <v>28823304</v>
      </c>
    </row>
    <row r="234" spans="1:10" ht="60" customHeight="1">
      <c r="A234" s="199" t="s">
        <v>36</v>
      </c>
      <c r="B234" s="195" t="s">
        <v>12</v>
      </c>
      <c r="C234" s="196">
        <v>0</v>
      </c>
      <c r="D234" s="196">
        <f>'[1]Múzeum önként vállalt'!$C22</f>
        <v>0</v>
      </c>
      <c r="E234" s="196">
        <v>0</v>
      </c>
      <c r="F234" s="196">
        <f t="shared" si="18"/>
        <v>0</v>
      </c>
      <c r="G234" s="198">
        <v>0</v>
      </c>
      <c r="H234" s="197">
        <f>'[1]Múzeum önként vállalt'!$BL22</f>
        <v>0</v>
      </c>
      <c r="I234" s="198">
        <v>0</v>
      </c>
      <c r="J234" s="197">
        <f t="shared" si="19"/>
        <v>0</v>
      </c>
    </row>
    <row r="235" spans="1:10" ht="60" customHeight="1">
      <c r="A235" s="199" t="s">
        <v>467</v>
      </c>
      <c r="B235" s="195" t="s">
        <v>468</v>
      </c>
      <c r="C235" s="196">
        <v>0</v>
      </c>
      <c r="D235" s="196">
        <f>'[1]Múzeum önként vállalt'!$C23</f>
        <v>0</v>
      </c>
      <c r="E235" s="196">
        <v>0</v>
      </c>
      <c r="F235" s="196">
        <f t="shared" si="18"/>
        <v>0</v>
      </c>
      <c r="G235" s="198">
        <v>0</v>
      </c>
      <c r="H235" s="197">
        <f>'[1]Múzeum önként vállalt'!$BL23</f>
        <v>0</v>
      </c>
      <c r="I235" s="198">
        <v>0</v>
      </c>
      <c r="J235" s="197">
        <f t="shared" si="19"/>
        <v>0</v>
      </c>
    </row>
    <row r="236" spans="1:10" ht="60" customHeight="1">
      <c r="A236" s="199" t="s">
        <v>336</v>
      </c>
      <c r="B236" s="195" t="s">
        <v>335</v>
      </c>
      <c r="C236" s="196">
        <v>0</v>
      </c>
      <c r="D236" s="196">
        <f>'[1]Múzeum önként vállalt'!$C24</f>
        <v>0</v>
      </c>
      <c r="E236" s="196">
        <v>0</v>
      </c>
      <c r="F236" s="196">
        <f t="shared" si="18"/>
        <v>0</v>
      </c>
      <c r="G236" s="198">
        <v>0</v>
      </c>
      <c r="H236" s="197">
        <f>'[1]Múzeum önként vállalt'!$BL24</f>
        <v>30000</v>
      </c>
      <c r="I236" s="198">
        <v>0</v>
      </c>
      <c r="J236" s="197">
        <f t="shared" si="19"/>
        <v>30000</v>
      </c>
    </row>
    <row r="237" spans="1:10" ht="60" customHeight="1">
      <c r="A237" s="210" t="s">
        <v>37</v>
      </c>
      <c r="B237" s="195" t="s">
        <v>38</v>
      </c>
      <c r="C237" s="196">
        <v>0</v>
      </c>
      <c r="D237" s="196">
        <f>'[1]Múzeum önként vállalt'!$C25</f>
        <v>3149606</v>
      </c>
      <c r="E237" s="196">
        <v>0</v>
      </c>
      <c r="F237" s="196">
        <f t="shared" si="18"/>
        <v>3149606</v>
      </c>
      <c r="G237" s="198">
        <v>0</v>
      </c>
      <c r="H237" s="197">
        <f>'[1]Múzeum önként vállalt'!$BL25</f>
        <v>3433606</v>
      </c>
      <c r="I237" s="198">
        <v>0</v>
      </c>
      <c r="J237" s="197">
        <f t="shared" si="19"/>
        <v>3433606</v>
      </c>
    </row>
    <row r="238" spans="1:10" ht="60" customHeight="1">
      <c r="A238" s="199" t="s">
        <v>39</v>
      </c>
      <c r="B238" s="211" t="s">
        <v>13</v>
      </c>
      <c r="C238" s="196">
        <v>0</v>
      </c>
      <c r="D238" s="196">
        <f>'[1]Múzeum önként vállalt'!$C26</f>
        <v>850394</v>
      </c>
      <c r="E238" s="196">
        <v>0</v>
      </c>
      <c r="F238" s="196">
        <f t="shared" si="18"/>
        <v>850394</v>
      </c>
      <c r="G238" s="198">
        <v>0</v>
      </c>
      <c r="H238" s="197">
        <f>'[1]Múzeum önként vállalt'!$BL26</f>
        <v>1016394</v>
      </c>
      <c r="I238" s="198">
        <v>0</v>
      </c>
      <c r="J238" s="197">
        <f t="shared" si="19"/>
        <v>1016394</v>
      </c>
    </row>
    <row r="239" spans="1:10" ht="60" customHeight="1">
      <c r="A239" s="212" t="s">
        <v>40</v>
      </c>
      <c r="B239" s="213" t="s">
        <v>14</v>
      </c>
      <c r="C239" s="203">
        <v>0</v>
      </c>
      <c r="D239" s="203">
        <f>'[1]Múzeum önként vállalt'!$C27</f>
        <v>4000000</v>
      </c>
      <c r="E239" s="203">
        <v>0</v>
      </c>
      <c r="F239" s="203">
        <f t="shared" si="18"/>
        <v>4000000</v>
      </c>
      <c r="G239" s="205">
        <v>0</v>
      </c>
      <c r="H239" s="204">
        <f>'[1]Múzeum önként vállalt'!$BL27</f>
        <v>4480000</v>
      </c>
      <c r="I239" s="205">
        <v>0</v>
      </c>
      <c r="J239" s="204">
        <f t="shared" si="19"/>
        <v>4480000</v>
      </c>
    </row>
    <row r="240" spans="1:10" ht="60" customHeight="1">
      <c r="A240" s="210" t="s">
        <v>41</v>
      </c>
      <c r="B240" s="195" t="s">
        <v>42</v>
      </c>
      <c r="C240" s="196">
        <v>0</v>
      </c>
      <c r="D240" s="196">
        <f>'[1]Múzeum önként vállalt'!$C28</f>
        <v>0</v>
      </c>
      <c r="E240" s="196">
        <v>0</v>
      </c>
      <c r="F240" s="196">
        <f t="shared" si="18"/>
        <v>0</v>
      </c>
      <c r="G240" s="198">
        <v>0</v>
      </c>
      <c r="H240" s="197">
        <f>'[1]Múzeum önként vállalt'!$BL28</f>
        <v>0</v>
      </c>
      <c r="I240" s="198">
        <v>0</v>
      </c>
      <c r="J240" s="197">
        <f t="shared" si="19"/>
        <v>0</v>
      </c>
    </row>
    <row r="241" spans="1:10" ht="60" customHeight="1">
      <c r="A241" s="210" t="s">
        <v>358</v>
      </c>
      <c r="B241" s="195" t="s">
        <v>357</v>
      </c>
      <c r="C241" s="196">
        <v>0</v>
      </c>
      <c r="D241" s="196">
        <f>'[1]Múzeum önként vállalt'!$C29</f>
        <v>0</v>
      </c>
      <c r="E241" s="196">
        <v>0</v>
      </c>
      <c r="F241" s="196">
        <f t="shared" si="18"/>
        <v>0</v>
      </c>
      <c r="G241" s="198">
        <v>0</v>
      </c>
      <c r="H241" s="197">
        <f>'[1]Múzeum önként vállalt'!$BL29</f>
        <v>0</v>
      </c>
      <c r="I241" s="198">
        <v>0</v>
      </c>
      <c r="J241" s="197">
        <f t="shared" si="19"/>
        <v>0</v>
      </c>
    </row>
    <row r="242" spans="1:10" ht="60" customHeight="1">
      <c r="A242" s="210" t="s">
        <v>43</v>
      </c>
      <c r="B242" s="195" t="s">
        <v>16</v>
      </c>
      <c r="C242" s="196">
        <v>0</v>
      </c>
      <c r="D242" s="196">
        <f>'[1]Múzeum önként vállalt'!$C30</f>
        <v>0</v>
      </c>
      <c r="E242" s="196">
        <v>0</v>
      </c>
      <c r="F242" s="196">
        <f t="shared" si="18"/>
        <v>0</v>
      </c>
      <c r="G242" s="198">
        <v>0</v>
      </c>
      <c r="H242" s="197">
        <f>'[1]Múzeum önként vállalt'!$BL30</f>
        <v>0</v>
      </c>
      <c r="I242" s="198">
        <v>0</v>
      </c>
      <c r="J242" s="197">
        <f t="shared" si="19"/>
        <v>0</v>
      </c>
    </row>
    <row r="243" spans="1:10" ht="60" customHeight="1">
      <c r="A243" s="212" t="s">
        <v>44</v>
      </c>
      <c r="B243" s="206" t="s">
        <v>15</v>
      </c>
      <c r="C243" s="203">
        <v>0</v>
      </c>
      <c r="D243" s="203">
        <f>'[1]Múzeum önként vállalt'!$C31</f>
        <v>0</v>
      </c>
      <c r="E243" s="203">
        <v>0</v>
      </c>
      <c r="F243" s="203">
        <f t="shared" si="18"/>
        <v>0</v>
      </c>
      <c r="G243" s="205">
        <v>0</v>
      </c>
      <c r="H243" s="204">
        <f>'[1]Múzeum önként vállalt'!$BL31</f>
        <v>0</v>
      </c>
      <c r="I243" s="205">
        <v>0</v>
      </c>
      <c r="J243" s="204">
        <f t="shared" si="19"/>
        <v>0</v>
      </c>
    </row>
    <row r="244" spans="1:10" ht="60" customHeight="1">
      <c r="A244" s="210" t="s">
        <v>338</v>
      </c>
      <c r="B244" s="195" t="s">
        <v>337</v>
      </c>
      <c r="C244" s="196">
        <v>0</v>
      </c>
      <c r="D244" s="196">
        <f>'[1]Múzeum önként vállalt'!$C32</f>
        <v>0</v>
      </c>
      <c r="E244" s="196">
        <v>0</v>
      </c>
      <c r="F244" s="196">
        <f t="shared" si="18"/>
        <v>0</v>
      </c>
      <c r="G244" s="198">
        <v>0</v>
      </c>
      <c r="H244" s="197">
        <f>'[1]Múzeum önként vállalt'!$BL32</f>
        <v>0</v>
      </c>
      <c r="I244" s="198">
        <v>0</v>
      </c>
      <c r="J244" s="197">
        <f t="shared" si="19"/>
        <v>0</v>
      </c>
    </row>
    <row r="245" spans="1:10" ht="60" customHeight="1">
      <c r="A245" s="210" t="s">
        <v>471</v>
      </c>
      <c r="B245" s="195" t="s">
        <v>45</v>
      </c>
      <c r="C245" s="196">
        <v>0</v>
      </c>
      <c r="D245" s="196">
        <f>'[1]Múzeum önként vállalt'!$C33</f>
        <v>0</v>
      </c>
      <c r="E245" s="196">
        <v>0</v>
      </c>
      <c r="F245" s="196">
        <f t="shared" si="18"/>
        <v>0</v>
      </c>
      <c r="G245" s="198">
        <v>0</v>
      </c>
      <c r="H245" s="197">
        <f>'[1]Múzeum önként vállalt'!$BL33</f>
        <v>0</v>
      </c>
      <c r="I245" s="198">
        <v>0</v>
      </c>
      <c r="J245" s="197">
        <f t="shared" si="19"/>
        <v>0</v>
      </c>
    </row>
    <row r="246" spans="1:10" ht="60" customHeight="1">
      <c r="A246" s="210" t="s">
        <v>127</v>
      </c>
      <c r="B246" s="195"/>
      <c r="C246" s="196">
        <v>0</v>
      </c>
      <c r="D246" s="196">
        <f>'[1]Múzeum önként vállalt'!$C34</f>
        <v>0</v>
      </c>
      <c r="E246" s="196">
        <v>0</v>
      </c>
      <c r="F246" s="196">
        <f t="shared" si="18"/>
        <v>0</v>
      </c>
      <c r="G246" s="198">
        <v>0</v>
      </c>
      <c r="H246" s="197">
        <f>'[1]Múzeum önként vállalt'!$BL34</f>
        <v>0</v>
      </c>
      <c r="I246" s="198">
        <v>0</v>
      </c>
      <c r="J246" s="197">
        <f t="shared" si="19"/>
        <v>0</v>
      </c>
    </row>
    <row r="247" spans="1:10" ht="60" customHeight="1">
      <c r="A247" s="212" t="s">
        <v>46</v>
      </c>
      <c r="B247" s="206" t="s">
        <v>17</v>
      </c>
      <c r="C247" s="203">
        <v>0</v>
      </c>
      <c r="D247" s="203">
        <f>'[1]Múzeum önként vállalt'!$C35</f>
        <v>0</v>
      </c>
      <c r="E247" s="203">
        <v>0</v>
      </c>
      <c r="F247" s="203">
        <f t="shared" si="18"/>
        <v>0</v>
      </c>
      <c r="G247" s="205">
        <v>0</v>
      </c>
      <c r="H247" s="204">
        <f>'[1]Múzeum önként vállalt'!$BL35</f>
        <v>0</v>
      </c>
      <c r="I247" s="205">
        <v>0</v>
      </c>
      <c r="J247" s="204">
        <f t="shared" si="19"/>
        <v>0</v>
      </c>
    </row>
    <row r="248" spans="1:10" ht="60" customHeight="1">
      <c r="A248" s="212" t="s">
        <v>128</v>
      </c>
      <c r="B248" s="206"/>
      <c r="C248" s="203">
        <v>0</v>
      </c>
      <c r="D248" s="203">
        <f>'[1]Múzeum önként vállalt'!$C36</f>
        <v>4000000</v>
      </c>
      <c r="E248" s="203">
        <v>0</v>
      </c>
      <c r="F248" s="203">
        <f t="shared" si="18"/>
        <v>4000000</v>
      </c>
      <c r="G248" s="205">
        <v>0</v>
      </c>
      <c r="H248" s="204">
        <f>'[1]Múzeum önként vállalt'!$BL36</f>
        <v>4480000</v>
      </c>
      <c r="I248" s="205">
        <v>0</v>
      </c>
      <c r="J248" s="204">
        <f t="shared" si="19"/>
        <v>4480000</v>
      </c>
    </row>
    <row r="249" spans="1:10" ht="60" customHeight="1">
      <c r="A249" s="210" t="s">
        <v>47</v>
      </c>
      <c r="B249" s="185" t="s">
        <v>18</v>
      </c>
      <c r="C249" s="196">
        <v>0</v>
      </c>
      <c r="D249" s="196">
        <f>'[1]Múzeum önként vállalt'!$C37</f>
        <v>28347322</v>
      </c>
      <c r="E249" s="196">
        <v>0</v>
      </c>
      <c r="F249" s="196">
        <f t="shared" si="18"/>
        <v>28347322</v>
      </c>
      <c r="G249" s="198">
        <v>0</v>
      </c>
      <c r="H249" s="197">
        <f>'[1]Múzeum önként vállalt'!$BL37</f>
        <v>33303304</v>
      </c>
      <c r="I249" s="198">
        <v>0</v>
      </c>
      <c r="J249" s="197">
        <f t="shared" si="19"/>
        <v>33303304</v>
      </c>
    </row>
    <row r="250" spans="1:10" ht="60" customHeight="1">
      <c r="A250" s="214" t="s">
        <v>339</v>
      </c>
      <c r="B250" s="215" t="s">
        <v>340</v>
      </c>
      <c r="C250" s="203">
        <v>0</v>
      </c>
      <c r="D250" s="203">
        <f>'[1]Múzeum önként vállalt'!$C38</f>
        <v>0</v>
      </c>
      <c r="E250" s="203">
        <v>0</v>
      </c>
      <c r="F250" s="203">
        <f t="shared" si="18"/>
        <v>0</v>
      </c>
      <c r="G250" s="205">
        <v>0</v>
      </c>
      <c r="H250" s="204">
        <f>'[1]Múzeum önként vállalt'!$BL38</f>
        <v>0</v>
      </c>
      <c r="I250" s="205">
        <v>0</v>
      </c>
      <c r="J250" s="204">
        <f t="shared" si="19"/>
        <v>0</v>
      </c>
    </row>
    <row r="251" spans="1:10" ht="60" customHeight="1">
      <c r="A251" s="214" t="s">
        <v>345</v>
      </c>
      <c r="B251" s="215" t="s">
        <v>346</v>
      </c>
      <c r="C251" s="203">
        <v>0</v>
      </c>
      <c r="D251" s="203">
        <f>'[1]Múzeum önként vállalt'!$C39</f>
        <v>28347322</v>
      </c>
      <c r="E251" s="203">
        <v>0</v>
      </c>
      <c r="F251" s="203">
        <f t="shared" si="18"/>
        <v>28347322</v>
      </c>
      <c r="G251" s="205">
        <v>0</v>
      </c>
      <c r="H251" s="204">
        <f>'[1]Múzeum önként vállalt'!$BL39</f>
        <v>33303304</v>
      </c>
      <c r="I251" s="205">
        <v>0</v>
      </c>
      <c r="J251" s="204">
        <f t="shared" si="19"/>
        <v>33303304</v>
      </c>
    </row>
    <row r="252" spans="1:10" ht="60" customHeight="1">
      <c r="A252" s="209" t="s">
        <v>208</v>
      </c>
      <c r="B252" s="194"/>
      <c r="C252" s="326">
        <v>6</v>
      </c>
      <c r="D252" s="326"/>
      <c r="E252" s="326"/>
      <c r="F252" s="326"/>
      <c r="G252" s="198"/>
      <c r="H252" s="198"/>
      <c r="I252" s="198"/>
      <c r="J252" s="198"/>
    </row>
    <row r="253" spans="1:10" ht="39.950000000000003" customHeight="1">
      <c r="A253" s="341" t="s">
        <v>0</v>
      </c>
      <c r="B253" s="294" t="s">
        <v>551</v>
      </c>
      <c r="C253" s="318" t="s">
        <v>48</v>
      </c>
      <c r="D253" s="319"/>
      <c r="E253" s="319"/>
      <c r="F253" s="319"/>
      <c r="G253" s="320"/>
      <c r="H253" s="320"/>
      <c r="I253" s="320"/>
      <c r="J253" s="321"/>
    </row>
    <row r="254" spans="1:10" ht="39.950000000000003" customHeight="1">
      <c r="A254" s="341"/>
      <c r="B254" s="295"/>
      <c r="C254" s="322"/>
      <c r="D254" s="323"/>
      <c r="E254" s="323"/>
      <c r="F254" s="323"/>
      <c r="G254" s="324"/>
      <c r="H254" s="324"/>
      <c r="I254" s="324"/>
      <c r="J254" s="325"/>
    </row>
    <row r="255" spans="1:10" ht="91.5">
      <c r="A255" s="341"/>
      <c r="B255" s="296"/>
      <c r="C255" s="184" t="s">
        <v>547</v>
      </c>
      <c r="D255" s="184" t="s">
        <v>548</v>
      </c>
      <c r="E255" s="184" t="s">
        <v>546</v>
      </c>
      <c r="F255" s="185" t="s">
        <v>348</v>
      </c>
      <c r="G255" s="184" t="s">
        <v>545</v>
      </c>
      <c r="H255" s="184" t="s">
        <v>544</v>
      </c>
      <c r="I255" s="184" t="s">
        <v>549</v>
      </c>
      <c r="J255" s="185" t="s">
        <v>550</v>
      </c>
    </row>
    <row r="256" spans="1:10" ht="60" customHeight="1">
      <c r="A256" s="194" t="s">
        <v>19</v>
      </c>
      <c r="B256" s="195" t="s">
        <v>22</v>
      </c>
      <c r="C256" s="196">
        <f>C4+C46+C88+C130+C172+C214</f>
        <v>274448820</v>
      </c>
      <c r="D256" s="196">
        <f t="shared" ref="D256:J256" si="20">D4+D46+D88+D130+D172+D214</f>
        <v>14059050</v>
      </c>
      <c r="E256" s="196">
        <f t="shared" si="20"/>
        <v>0</v>
      </c>
      <c r="F256" s="196">
        <f t="shared" si="20"/>
        <v>288507870</v>
      </c>
      <c r="G256" s="196">
        <f t="shared" si="20"/>
        <v>300424296</v>
      </c>
      <c r="H256" s="196">
        <f t="shared" si="20"/>
        <v>17126828</v>
      </c>
      <c r="I256" s="196">
        <f t="shared" si="20"/>
        <v>0</v>
      </c>
      <c r="J256" s="196">
        <f t="shared" si="20"/>
        <v>317551124</v>
      </c>
    </row>
    <row r="257" spans="1:10" ht="60" customHeight="1">
      <c r="A257" s="194" t="s">
        <v>520</v>
      </c>
      <c r="B257" s="195" t="s">
        <v>519</v>
      </c>
      <c r="C257" s="196"/>
      <c r="D257" s="196"/>
      <c r="E257" s="196"/>
      <c r="F257" s="196"/>
      <c r="G257" s="196"/>
      <c r="H257" s="196"/>
      <c r="I257" s="196"/>
      <c r="J257" s="196">
        <f t="shared" ref="J257" si="21">J5+J47+J89+J131+J173+J215</f>
        <v>3990356</v>
      </c>
    </row>
    <row r="258" spans="1:10" ht="60" customHeight="1">
      <c r="A258" s="199" t="s">
        <v>367</v>
      </c>
      <c r="B258" s="195" t="s">
        <v>368</v>
      </c>
      <c r="C258" s="196">
        <f t="shared" ref="C258:J258" si="22">C6+C48+C90+C132+C174+C216</f>
        <v>1500000</v>
      </c>
      <c r="D258" s="196">
        <f t="shared" si="22"/>
        <v>0</v>
      </c>
      <c r="E258" s="196">
        <f t="shared" si="22"/>
        <v>0</v>
      </c>
      <c r="F258" s="196">
        <f t="shared" si="22"/>
        <v>1500000</v>
      </c>
      <c r="G258" s="196">
        <f t="shared" si="22"/>
        <v>3659131</v>
      </c>
      <c r="H258" s="196">
        <f t="shared" si="22"/>
        <v>0</v>
      </c>
      <c r="I258" s="196">
        <f t="shared" si="22"/>
        <v>0</v>
      </c>
      <c r="J258" s="196">
        <f t="shared" si="22"/>
        <v>3659131</v>
      </c>
    </row>
    <row r="259" spans="1:10" ht="60" customHeight="1">
      <c r="A259" s="199" t="s">
        <v>25</v>
      </c>
      <c r="B259" s="195" t="s">
        <v>26</v>
      </c>
      <c r="C259" s="196">
        <f t="shared" ref="C259:J259" si="23">C7+C49+C91+C133+C175+C217</f>
        <v>690000</v>
      </c>
      <c r="D259" s="196">
        <f t="shared" si="23"/>
        <v>0</v>
      </c>
      <c r="E259" s="196">
        <f t="shared" si="23"/>
        <v>0</v>
      </c>
      <c r="F259" s="196">
        <f t="shared" si="23"/>
        <v>690000</v>
      </c>
      <c r="G259" s="196">
        <f t="shared" si="23"/>
        <v>690000</v>
      </c>
      <c r="H259" s="196">
        <f t="shared" si="23"/>
        <v>0</v>
      </c>
      <c r="I259" s="196">
        <f t="shared" si="23"/>
        <v>0</v>
      </c>
      <c r="J259" s="196">
        <f t="shared" si="23"/>
        <v>690000</v>
      </c>
    </row>
    <row r="260" spans="1:10" ht="60" customHeight="1">
      <c r="A260" s="199" t="s">
        <v>521</v>
      </c>
      <c r="B260" s="195" t="s">
        <v>522</v>
      </c>
      <c r="C260" s="196"/>
      <c r="D260" s="196"/>
      <c r="E260" s="196"/>
      <c r="F260" s="196"/>
      <c r="G260" s="196"/>
      <c r="H260" s="196"/>
      <c r="I260" s="196"/>
      <c r="J260" s="196">
        <f t="shared" ref="J260" si="24">J8+J50+J92+J134+J176+J218</f>
        <v>8265856</v>
      </c>
    </row>
    <row r="261" spans="1:10" ht="60" customHeight="1">
      <c r="A261" s="194" t="s">
        <v>331</v>
      </c>
      <c r="B261" s="195" t="s">
        <v>329</v>
      </c>
      <c r="C261" s="196">
        <f t="shared" ref="C261:J261" si="25">C9+C51+C93+C135+C177+C219</f>
        <v>1454000</v>
      </c>
      <c r="D261" s="196">
        <f t="shared" si="25"/>
        <v>490000</v>
      </c>
      <c r="E261" s="196">
        <f t="shared" si="25"/>
        <v>0</v>
      </c>
      <c r="F261" s="196">
        <f t="shared" si="25"/>
        <v>1944000</v>
      </c>
      <c r="G261" s="196">
        <f t="shared" si="25"/>
        <v>1434000</v>
      </c>
      <c r="H261" s="196">
        <f t="shared" si="25"/>
        <v>490000</v>
      </c>
      <c r="I261" s="196">
        <f t="shared" si="25"/>
        <v>0</v>
      </c>
      <c r="J261" s="196">
        <f t="shared" si="25"/>
        <v>1924000</v>
      </c>
    </row>
    <row r="262" spans="1:10" ht="60" customHeight="1">
      <c r="A262" s="194" t="s">
        <v>332</v>
      </c>
      <c r="B262" s="195" t="s">
        <v>330</v>
      </c>
      <c r="C262" s="196">
        <f t="shared" ref="C262:J262" si="26">C10+C52+C94+C136+C178+C220</f>
        <v>13000000</v>
      </c>
      <c r="D262" s="196">
        <f t="shared" si="26"/>
        <v>0</v>
      </c>
      <c r="E262" s="196">
        <f t="shared" si="26"/>
        <v>0</v>
      </c>
      <c r="F262" s="196">
        <f t="shared" si="26"/>
        <v>13000000</v>
      </c>
      <c r="G262" s="196">
        <f t="shared" si="26"/>
        <v>5566712</v>
      </c>
      <c r="H262" s="196">
        <f t="shared" si="26"/>
        <v>110000</v>
      </c>
      <c r="I262" s="196">
        <f t="shared" si="26"/>
        <v>0</v>
      </c>
      <c r="J262" s="196">
        <f t="shared" si="26"/>
        <v>5676712</v>
      </c>
    </row>
    <row r="263" spans="1:10" ht="60" customHeight="1">
      <c r="A263" s="194" t="s">
        <v>20</v>
      </c>
      <c r="B263" s="195" t="s">
        <v>21</v>
      </c>
      <c r="C263" s="196">
        <f t="shared" ref="C263:J263" si="27">C11+C53+C95+C137+C179+C221</f>
        <v>36270668</v>
      </c>
      <c r="D263" s="196">
        <f t="shared" si="27"/>
        <v>0</v>
      </c>
      <c r="E263" s="196">
        <f t="shared" si="27"/>
        <v>0</v>
      </c>
      <c r="F263" s="196">
        <f t="shared" si="27"/>
        <v>36270668</v>
      </c>
      <c r="G263" s="196">
        <f t="shared" si="27"/>
        <v>36270668</v>
      </c>
      <c r="H263" s="196">
        <f t="shared" si="27"/>
        <v>0</v>
      </c>
      <c r="I263" s="196">
        <f t="shared" si="27"/>
        <v>0</v>
      </c>
      <c r="J263" s="196">
        <f t="shared" si="27"/>
        <v>36270668</v>
      </c>
    </row>
    <row r="264" spans="1:10" ht="60" customHeight="1">
      <c r="A264" s="194" t="s">
        <v>334</v>
      </c>
      <c r="B264" s="195" t="s">
        <v>333</v>
      </c>
      <c r="C264" s="196">
        <f t="shared" ref="C264:J264" si="28">C12+C54+C96+C138+C180+C222</f>
        <v>3900000</v>
      </c>
      <c r="D264" s="196">
        <f t="shared" si="28"/>
        <v>0</v>
      </c>
      <c r="E264" s="196">
        <f t="shared" si="28"/>
        <v>0</v>
      </c>
      <c r="F264" s="196">
        <f t="shared" si="28"/>
        <v>3900000</v>
      </c>
      <c r="G264" s="196">
        <f t="shared" si="28"/>
        <v>27367880</v>
      </c>
      <c r="H264" s="196">
        <f t="shared" si="28"/>
        <v>0</v>
      </c>
      <c r="I264" s="196">
        <f t="shared" si="28"/>
        <v>0</v>
      </c>
      <c r="J264" s="196">
        <f t="shared" si="28"/>
        <v>27367880</v>
      </c>
    </row>
    <row r="265" spans="1:10" ht="60" customHeight="1">
      <c r="A265" s="194" t="s">
        <v>23</v>
      </c>
      <c r="B265" s="200" t="s">
        <v>24</v>
      </c>
      <c r="C265" s="196">
        <f t="shared" ref="C265:J265" si="29">C13+C55+C97+C139+C181+C223</f>
        <v>12486000</v>
      </c>
      <c r="D265" s="196">
        <f t="shared" si="29"/>
        <v>0</v>
      </c>
      <c r="E265" s="196">
        <f t="shared" si="29"/>
        <v>0</v>
      </c>
      <c r="F265" s="196">
        <f t="shared" si="29"/>
        <v>12486000</v>
      </c>
      <c r="G265" s="196">
        <f t="shared" si="29"/>
        <v>11931154</v>
      </c>
      <c r="H265" s="196">
        <f t="shared" si="29"/>
        <v>0</v>
      </c>
      <c r="I265" s="196">
        <f t="shared" si="29"/>
        <v>0</v>
      </c>
      <c r="J265" s="196">
        <f t="shared" si="29"/>
        <v>11931154</v>
      </c>
    </row>
    <row r="266" spans="1:10" ht="60" customHeight="1">
      <c r="A266" s="212" t="s">
        <v>27</v>
      </c>
      <c r="B266" s="206" t="s">
        <v>4</v>
      </c>
      <c r="C266" s="203">
        <f t="shared" ref="C266:J266" si="30">C14+C56+C98+C140+C182+C224</f>
        <v>343749488</v>
      </c>
      <c r="D266" s="203">
        <f t="shared" si="30"/>
        <v>14549050</v>
      </c>
      <c r="E266" s="203">
        <f t="shared" si="30"/>
        <v>0</v>
      </c>
      <c r="F266" s="203">
        <f t="shared" si="30"/>
        <v>358298538</v>
      </c>
      <c r="G266" s="203">
        <f t="shared" si="30"/>
        <v>399600053</v>
      </c>
      <c r="H266" s="203">
        <f t="shared" si="30"/>
        <v>17726828</v>
      </c>
      <c r="I266" s="203">
        <f t="shared" si="30"/>
        <v>0</v>
      </c>
      <c r="J266" s="203">
        <f t="shared" si="30"/>
        <v>417326881</v>
      </c>
    </row>
    <row r="267" spans="1:10" ht="60" customHeight="1">
      <c r="A267" s="212" t="s">
        <v>28</v>
      </c>
      <c r="B267" s="206" t="s">
        <v>5</v>
      </c>
      <c r="C267" s="203">
        <f t="shared" ref="C267:J267" si="31">C15+C57+C99+C141+C183+C225</f>
        <v>68614800</v>
      </c>
      <c r="D267" s="203">
        <f t="shared" si="31"/>
        <v>2778272</v>
      </c>
      <c r="E267" s="203">
        <f t="shared" si="31"/>
        <v>0</v>
      </c>
      <c r="F267" s="203">
        <f t="shared" si="31"/>
        <v>71393072</v>
      </c>
      <c r="G267" s="203">
        <f t="shared" si="31"/>
        <v>83404553</v>
      </c>
      <c r="H267" s="203">
        <f t="shared" si="31"/>
        <v>3421476</v>
      </c>
      <c r="I267" s="203">
        <f t="shared" si="31"/>
        <v>0</v>
      </c>
      <c r="J267" s="203">
        <f t="shared" si="31"/>
        <v>86826029</v>
      </c>
    </row>
    <row r="268" spans="1:10" ht="60" customHeight="1">
      <c r="A268" s="212" t="s">
        <v>29</v>
      </c>
      <c r="B268" s="206" t="s">
        <v>6</v>
      </c>
      <c r="C268" s="203">
        <f t="shared" ref="C268:J268" si="32">C16+C58+C100+C142+C184+C226</f>
        <v>749474647</v>
      </c>
      <c r="D268" s="203">
        <f t="shared" si="32"/>
        <v>7020000</v>
      </c>
      <c r="E268" s="203">
        <f t="shared" si="32"/>
        <v>0</v>
      </c>
      <c r="F268" s="203">
        <f t="shared" si="32"/>
        <v>756494647</v>
      </c>
      <c r="G268" s="203">
        <f t="shared" si="32"/>
        <v>898258526</v>
      </c>
      <c r="H268" s="203">
        <f t="shared" si="32"/>
        <v>7675000</v>
      </c>
      <c r="I268" s="203">
        <f t="shared" si="32"/>
        <v>0</v>
      </c>
      <c r="J268" s="203">
        <f t="shared" si="32"/>
        <v>905933526</v>
      </c>
    </row>
    <row r="269" spans="1:10" ht="60" customHeight="1">
      <c r="A269" s="212" t="s">
        <v>30</v>
      </c>
      <c r="B269" s="213" t="s">
        <v>7</v>
      </c>
      <c r="C269" s="203">
        <f t="shared" ref="C269:J269" si="33">C17+C59+C101+C143+C185+C227</f>
        <v>12500000</v>
      </c>
      <c r="D269" s="203">
        <f t="shared" si="33"/>
        <v>0</v>
      </c>
      <c r="E269" s="203">
        <f t="shared" si="33"/>
        <v>0</v>
      </c>
      <c r="F269" s="203">
        <f t="shared" si="33"/>
        <v>12500000</v>
      </c>
      <c r="G269" s="203">
        <f t="shared" si="33"/>
        <v>13800000</v>
      </c>
      <c r="H269" s="203">
        <f t="shared" si="33"/>
        <v>0</v>
      </c>
      <c r="I269" s="203">
        <f t="shared" si="33"/>
        <v>0</v>
      </c>
      <c r="J269" s="203">
        <f t="shared" si="33"/>
        <v>13800000</v>
      </c>
    </row>
    <row r="270" spans="1:10" ht="60" customHeight="1">
      <c r="A270" s="199" t="s">
        <v>31</v>
      </c>
      <c r="B270" s="195" t="s">
        <v>32</v>
      </c>
      <c r="C270" s="196">
        <f t="shared" ref="C270:J270" si="34">C18+C60+C102+C144+C186+C228</f>
        <v>0</v>
      </c>
      <c r="D270" s="196">
        <f t="shared" si="34"/>
        <v>0</v>
      </c>
      <c r="E270" s="196">
        <f t="shared" si="34"/>
        <v>0</v>
      </c>
      <c r="F270" s="196">
        <f t="shared" si="34"/>
        <v>0</v>
      </c>
      <c r="G270" s="196">
        <f t="shared" si="34"/>
        <v>3987936</v>
      </c>
      <c r="H270" s="196">
        <f t="shared" si="34"/>
        <v>0</v>
      </c>
      <c r="I270" s="196">
        <f t="shared" si="34"/>
        <v>0</v>
      </c>
      <c r="J270" s="196">
        <f t="shared" si="34"/>
        <v>3987936</v>
      </c>
    </row>
    <row r="271" spans="1:10" ht="60" customHeight="1">
      <c r="A271" s="194" t="s">
        <v>8</v>
      </c>
      <c r="B271" s="208" t="s">
        <v>9</v>
      </c>
      <c r="C271" s="196">
        <f t="shared" ref="C271:J271" si="35">C19+C61+C103+C145+C187+C229</f>
        <v>664875993</v>
      </c>
      <c r="D271" s="196">
        <f t="shared" si="35"/>
        <v>0</v>
      </c>
      <c r="E271" s="196">
        <f t="shared" si="35"/>
        <v>0</v>
      </c>
      <c r="F271" s="196">
        <f t="shared" si="35"/>
        <v>664875993</v>
      </c>
      <c r="G271" s="196">
        <f t="shared" si="35"/>
        <v>724295627</v>
      </c>
      <c r="H271" s="196">
        <f t="shared" si="35"/>
        <v>0</v>
      </c>
      <c r="I271" s="196">
        <f t="shared" si="35"/>
        <v>0</v>
      </c>
      <c r="J271" s="196">
        <f t="shared" si="35"/>
        <v>724295627</v>
      </c>
    </row>
    <row r="272" spans="1:10" ht="60" customHeight="1">
      <c r="A272" s="209" t="s">
        <v>33</v>
      </c>
      <c r="B272" s="200" t="s">
        <v>11</v>
      </c>
      <c r="C272" s="196">
        <f t="shared" ref="C272:J272" si="36">C20+C62+C104+C146+C188+C230</f>
        <v>61876000</v>
      </c>
      <c r="D272" s="196">
        <f t="shared" si="36"/>
        <v>0</v>
      </c>
      <c r="E272" s="196">
        <f t="shared" si="36"/>
        <v>0</v>
      </c>
      <c r="F272" s="196">
        <f t="shared" si="36"/>
        <v>61876000</v>
      </c>
      <c r="G272" s="196">
        <f t="shared" si="36"/>
        <v>65348000</v>
      </c>
      <c r="H272" s="196">
        <f t="shared" si="36"/>
        <v>0</v>
      </c>
      <c r="I272" s="196">
        <f t="shared" si="36"/>
        <v>0</v>
      </c>
      <c r="J272" s="196">
        <f t="shared" si="36"/>
        <v>65348000</v>
      </c>
    </row>
    <row r="273" spans="1:10" ht="60" customHeight="1">
      <c r="A273" s="194" t="s">
        <v>124</v>
      </c>
      <c r="B273" s="200" t="s">
        <v>34</v>
      </c>
      <c r="C273" s="196">
        <f t="shared" ref="C273:J273" si="37">C21+C63+C105+C147+C189+C231</f>
        <v>16870000</v>
      </c>
      <c r="D273" s="196">
        <f t="shared" si="37"/>
        <v>0</v>
      </c>
      <c r="E273" s="196">
        <f t="shared" si="37"/>
        <v>0</v>
      </c>
      <c r="F273" s="196">
        <f t="shared" si="37"/>
        <v>16870000</v>
      </c>
      <c r="G273" s="196">
        <f t="shared" si="37"/>
        <v>178064494</v>
      </c>
      <c r="H273" s="196">
        <f t="shared" si="37"/>
        <v>0</v>
      </c>
      <c r="I273" s="196">
        <f t="shared" si="37"/>
        <v>0</v>
      </c>
      <c r="J273" s="196">
        <f t="shared" si="37"/>
        <v>178064494</v>
      </c>
    </row>
    <row r="274" spans="1:10" ht="60" customHeight="1">
      <c r="A274" s="201" t="s">
        <v>35</v>
      </c>
      <c r="B274" s="202" t="s">
        <v>10</v>
      </c>
      <c r="C274" s="203">
        <f t="shared" ref="C274:J274" si="38">C22+C64+C106+C148+C190+C232</f>
        <v>743621993</v>
      </c>
      <c r="D274" s="203">
        <f t="shared" si="38"/>
        <v>0</v>
      </c>
      <c r="E274" s="203">
        <f t="shared" si="38"/>
        <v>0</v>
      </c>
      <c r="F274" s="203">
        <f t="shared" si="38"/>
        <v>743621993</v>
      </c>
      <c r="G274" s="203">
        <f t="shared" si="38"/>
        <v>971696057</v>
      </c>
      <c r="H274" s="203">
        <f t="shared" si="38"/>
        <v>0</v>
      </c>
      <c r="I274" s="203">
        <f t="shared" si="38"/>
        <v>0</v>
      </c>
      <c r="J274" s="203">
        <f t="shared" si="38"/>
        <v>971696057</v>
      </c>
    </row>
    <row r="275" spans="1:10" ht="60" customHeight="1">
      <c r="A275" s="201" t="s">
        <v>126</v>
      </c>
      <c r="B275" s="202"/>
      <c r="C275" s="203">
        <f t="shared" ref="C275:J275" si="39">C23+C65+C107+C149+C191+C233</f>
        <v>1917960928</v>
      </c>
      <c r="D275" s="203">
        <f t="shared" si="39"/>
        <v>24347322</v>
      </c>
      <c r="E275" s="203">
        <f t="shared" si="39"/>
        <v>0</v>
      </c>
      <c r="F275" s="203">
        <f t="shared" si="39"/>
        <v>1942308250</v>
      </c>
      <c r="G275" s="203">
        <f t="shared" si="39"/>
        <v>2366759189</v>
      </c>
      <c r="H275" s="203">
        <f t="shared" si="39"/>
        <v>28823304</v>
      </c>
      <c r="I275" s="203">
        <f t="shared" si="39"/>
        <v>0</v>
      </c>
      <c r="J275" s="203">
        <f t="shared" si="39"/>
        <v>2395582493</v>
      </c>
    </row>
    <row r="276" spans="1:10" ht="60" customHeight="1">
      <c r="A276" s="199" t="s">
        <v>36</v>
      </c>
      <c r="B276" s="195" t="s">
        <v>12</v>
      </c>
      <c r="C276" s="196">
        <f t="shared" ref="C276:J276" si="40">C24+C66+C108+C150+C192+C234</f>
        <v>750000</v>
      </c>
      <c r="D276" s="196">
        <f t="shared" si="40"/>
        <v>0</v>
      </c>
      <c r="E276" s="196">
        <f t="shared" si="40"/>
        <v>0</v>
      </c>
      <c r="F276" s="196">
        <f t="shared" si="40"/>
        <v>750000</v>
      </c>
      <c r="G276" s="196">
        <f t="shared" si="40"/>
        <v>5028425</v>
      </c>
      <c r="H276" s="196">
        <f t="shared" si="40"/>
        <v>0</v>
      </c>
      <c r="I276" s="196">
        <f t="shared" si="40"/>
        <v>0</v>
      </c>
      <c r="J276" s="196">
        <f t="shared" si="40"/>
        <v>5028425</v>
      </c>
    </row>
    <row r="277" spans="1:10" ht="60" customHeight="1">
      <c r="A277" s="199" t="s">
        <v>469</v>
      </c>
      <c r="B277" s="195" t="s">
        <v>468</v>
      </c>
      <c r="C277" s="196">
        <f t="shared" ref="C277:J277" si="41">C25+C67+C109+C151+C193+C235</f>
        <v>1046930802</v>
      </c>
      <c r="D277" s="196">
        <f t="shared" si="41"/>
        <v>0</v>
      </c>
      <c r="E277" s="196">
        <f t="shared" si="41"/>
        <v>0</v>
      </c>
      <c r="F277" s="196">
        <f t="shared" si="41"/>
        <v>1046930802</v>
      </c>
      <c r="G277" s="196">
        <f t="shared" si="41"/>
        <v>1515942609</v>
      </c>
      <c r="H277" s="196">
        <f t="shared" si="41"/>
        <v>0</v>
      </c>
      <c r="I277" s="196">
        <f t="shared" si="41"/>
        <v>0</v>
      </c>
      <c r="J277" s="196">
        <f t="shared" si="41"/>
        <v>1515942609</v>
      </c>
    </row>
    <row r="278" spans="1:10" ht="60" customHeight="1">
      <c r="A278" s="199" t="s">
        <v>336</v>
      </c>
      <c r="B278" s="195" t="s">
        <v>335</v>
      </c>
      <c r="C278" s="196">
        <f t="shared" ref="C278:J278" si="42">C26+C68+C110+C152+C194+C236</f>
        <v>1968505</v>
      </c>
      <c r="D278" s="196">
        <f t="shared" si="42"/>
        <v>0</v>
      </c>
      <c r="E278" s="196">
        <f t="shared" si="42"/>
        <v>0</v>
      </c>
      <c r="F278" s="196">
        <f t="shared" si="42"/>
        <v>1968505</v>
      </c>
      <c r="G278" s="196">
        <f t="shared" si="42"/>
        <v>3177800</v>
      </c>
      <c r="H278" s="196">
        <f t="shared" si="42"/>
        <v>30000</v>
      </c>
      <c r="I278" s="196">
        <f t="shared" si="42"/>
        <v>0</v>
      </c>
      <c r="J278" s="196">
        <f t="shared" si="42"/>
        <v>3207800</v>
      </c>
    </row>
    <row r="279" spans="1:10" ht="60" customHeight="1">
      <c r="A279" s="210" t="s">
        <v>37</v>
      </c>
      <c r="B279" s="195" t="s">
        <v>38</v>
      </c>
      <c r="C279" s="196">
        <f t="shared" ref="C279:J279" si="43">C27+C69+C111+C153+C195+C237</f>
        <v>23021352</v>
      </c>
      <c r="D279" s="196">
        <f t="shared" si="43"/>
        <v>3149606</v>
      </c>
      <c r="E279" s="196">
        <f t="shared" si="43"/>
        <v>0</v>
      </c>
      <c r="F279" s="196">
        <f t="shared" si="43"/>
        <v>26170958</v>
      </c>
      <c r="G279" s="196">
        <f t="shared" si="43"/>
        <v>73960820</v>
      </c>
      <c r="H279" s="196">
        <f t="shared" si="43"/>
        <v>3433606</v>
      </c>
      <c r="I279" s="196">
        <f t="shared" si="43"/>
        <v>0</v>
      </c>
      <c r="J279" s="196">
        <f t="shared" si="43"/>
        <v>77394426</v>
      </c>
    </row>
    <row r="280" spans="1:10" ht="60" customHeight="1">
      <c r="A280" s="199" t="s">
        <v>39</v>
      </c>
      <c r="B280" s="211" t="s">
        <v>13</v>
      </c>
      <c r="C280" s="196">
        <f t="shared" ref="C280:J280" si="44">C28+C70+C112+C154+C196+C238</f>
        <v>289621578</v>
      </c>
      <c r="D280" s="196">
        <f t="shared" si="44"/>
        <v>850394</v>
      </c>
      <c r="E280" s="196">
        <f t="shared" si="44"/>
        <v>0</v>
      </c>
      <c r="F280" s="196">
        <f t="shared" si="44"/>
        <v>290471972</v>
      </c>
      <c r="G280" s="196">
        <f t="shared" si="44"/>
        <v>345916905</v>
      </c>
      <c r="H280" s="196">
        <f t="shared" si="44"/>
        <v>1016394</v>
      </c>
      <c r="I280" s="196">
        <f t="shared" si="44"/>
        <v>0</v>
      </c>
      <c r="J280" s="196">
        <f t="shared" si="44"/>
        <v>346933299</v>
      </c>
    </row>
    <row r="281" spans="1:10" ht="60" customHeight="1">
      <c r="A281" s="229" t="s">
        <v>470</v>
      </c>
      <c r="B281" s="230" t="s">
        <v>14</v>
      </c>
      <c r="C281" s="203">
        <f t="shared" ref="C281:J281" si="45">C29+C71+C113+C155+C197+C239</f>
        <v>1362292237</v>
      </c>
      <c r="D281" s="203">
        <f t="shared" si="45"/>
        <v>4000000</v>
      </c>
      <c r="E281" s="203">
        <f t="shared" si="45"/>
        <v>0</v>
      </c>
      <c r="F281" s="203">
        <f t="shared" si="45"/>
        <v>1366292237</v>
      </c>
      <c r="G281" s="203">
        <f t="shared" si="45"/>
        <v>1944026559</v>
      </c>
      <c r="H281" s="203">
        <f t="shared" si="45"/>
        <v>4480000</v>
      </c>
      <c r="I281" s="203">
        <f t="shared" si="45"/>
        <v>0</v>
      </c>
      <c r="J281" s="203">
        <f t="shared" si="45"/>
        <v>1948506559</v>
      </c>
    </row>
    <row r="282" spans="1:10" ht="60" customHeight="1">
      <c r="A282" s="210" t="s">
        <v>41</v>
      </c>
      <c r="B282" s="195" t="s">
        <v>42</v>
      </c>
      <c r="C282" s="196">
        <f t="shared" ref="C282:J282" si="46">C30+C72+C114+C156+C198+C240</f>
        <v>144531954</v>
      </c>
      <c r="D282" s="196">
        <f t="shared" si="46"/>
        <v>0</v>
      </c>
      <c r="E282" s="196">
        <f t="shared" si="46"/>
        <v>0</v>
      </c>
      <c r="F282" s="196">
        <f t="shared" si="46"/>
        <v>144531954</v>
      </c>
      <c r="G282" s="196">
        <f t="shared" si="46"/>
        <v>232810836</v>
      </c>
      <c r="H282" s="196">
        <f t="shared" si="46"/>
        <v>0</v>
      </c>
      <c r="I282" s="196">
        <f t="shared" si="46"/>
        <v>0</v>
      </c>
      <c r="J282" s="196">
        <f t="shared" si="46"/>
        <v>232810836</v>
      </c>
    </row>
    <row r="283" spans="1:10" ht="60" customHeight="1">
      <c r="A283" s="210" t="s">
        <v>358</v>
      </c>
      <c r="B283" s="195" t="s">
        <v>357</v>
      </c>
      <c r="C283" s="196">
        <f t="shared" ref="C283:J283" si="47">C31+C73+C115+C157+C199+C241</f>
        <v>0</v>
      </c>
      <c r="D283" s="196">
        <f t="shared" si="47"/>
        <v>0</v>
      </c>
      <c r="E283" s="196">
        <f t="shared" si="47"/>
        <v>0</v>
      </c>
      <c r="F283" s="196">
        <f t="shared" si="47"/>
        <v>0</v>
      </c>
      <c r="G283" s="196">
        <f t="shared" si="47"/>
        <v>0</v>
      </c>
      <c r="H283" s="196">
        <f t="shared" si="47"/>
        <v>0</v>
      </c>
      <c r="I283" s="196">
        <f t="shared" si="47"/>
        <v>0</v>
      </c>
      <c r="J283" s="196">
        <f t="shared" si="47"/>
        <v>0</v>
      </c>
    </row>
    <row r="284" spans="1:10" ht="60" customHeight="1">
      <c r="A284" s="210" t="s">
        <v>43</v>
      </c>
      <c r="B284" s="195" t="s">
        <v>16</v>
      </c>
      <c r="C284" s="196">
        <f t="shared" ref="C284:J284" si="48">C32+C74+C116+C158+C200+C242</f>
        <v>39023627</v>
      </c>
      <c r="D284" s="196">
        <f t="shared" si="48"/>
        <v>0</v>
      </c>
      <c r="E284" s="196">
        <f t="shared" si="48"/>
        <v>0</v>
      </c>
      <c r="F284" s="196">
        <f t="shared" si="48"/>
        <v>39023627</v>
      </c>
      <c r="G284" s="196">
        <f t="shared" si="48"/>
        <v>62006645</v>
      </c>
      <c r="H284" s="196">
        <f t="shared" si="48"/>
        <v>0</v>
      </c>
      <c r="I284" s="196">
        <f t="shared" si="48"/>
        <v>0</v>
      </c>
      <c r="J284" s="196">
        <f t="shared" si="48"/>
        <v>62006645</v>
      </c>
    </row>
    <row r="285" spans="1:10" ht="60" customHeight="1">
      <c r="A285" s="212" t="s">
        <v>44</v>
      </c>
      <c r="B285" s="206" t="s">
        <v>15</v>
      </c>
      <c r="C285" s="203">
        <f t="shared" ref="C285:J285" si="49">C33+C75+C117+C159+C201+C243</f>
        <v>183555581</v>
      </c>
      <c r="D285" s="203">
        <f t="shared" si="49"/>
        <v>0</v>
      </c>
      <c r="E285" s="203">
        <f t="shared" si="49"/>
        <v>0</v>
      </c>
      <c r="F285" s="203">
        <f t="shared" si="49"/>
        <v>183555581</v>
      </c>
      <c r="G285" s="203">
        <f t="shared" si="49"/>
        <v>294817481</v>
      </c>
      <c r="H285" s="203">
        <f t="shared" si="49"/>
        <v>0</v>
      </c>
      <c r="I285" s="203">
        <f t="shared" si="49"/>
        <v>0</v>
      </c>
      <c r="J285" s="203">
        <f t="shared" si="49"/>
        <v>294817481</v>
      </c>
    </row>
    <row r="286" spans="1:10" ht="60" customHeight="1">
      <c r="A286" s="210" t="s">
        <v>338</v>
      </c>
      <c r="B286" s="195" t="s">
        <v>337</v>
      </c>
      <c r="C286" s="196">
        <f t="shared" ref="C286:J286" si="50">C34+C76+C118+C160+C202+C244</f>
        <v>390000</v>
      </c>
      <c r="D286" s="196">
        <f t="shared" si="50"/>
        <v>0</v>
      </c>
      <c r="E286" s="196">
        <f t="shared" si="50"/>
        <v>0</v>
      </c>
      <c r="F286" s="196">
        <f t="shared" si="50"/>
        <v>390000</v>
      </c>
      <c r="G286" s="196">
        <f t="shared" si="50"/>
        <v>390000</v>
      </c>
      <c r="H286" s="196">
        <f t="shared" si="50"/>
        <v>0</v>
      </c>
      <c r="I286" s="196">
        <f t="shared" si="50"/>
        <v>0</v>
      </c>
      <c r="J286" s="196">
        <f t="shared" si="50"/>
        <v>390000</v>
      </c>
    </row>
    <row r="287" spans="1:10" ht="60" customHeight="1">
      <c r="A287" s="210" t="s">
        <v>190</v>
      </c>
      <c r="B287" s="195" t="s">
        <v>45</v>
      </c>
      <c r="C287" s="196">
        <f t="shared" ref="C287:J287" si="51">C35+C77+C119+C161+C203+C245</f>
        <v>31544200</v>
      </c>
      <c r="D287" s="196">
        <f t="shared" si="51"/>
        <v>0</v>
      </c>
      <c r="E287" s="196">
        <f t="shared" si="51"/>
        <v>0</v>
      </c>
      <c r="F287" s="196">
        <f t="shared" si="51"/>
        <v>31544200</v>
      </c>
      <c r="G287" s="196">
        <f t="shared" si="51"/>
        <v>26800000</v>
      </c>
      <c r="H287" s="196">
        <f t="shared" si="51"/>
        <v>0</v>
      </c>
      <c r="I287" s="196">
        <f t="shared" si="51"/>
        <v>0</v>
      </c>
      <c r="J287" s="196">
        <f t="shared" si="51"/>
        <v>26800000</v>
      </c>
    </row>
    <row r="288" spans="1:10" ht="60" customHeight="1">
      <c r="A288" s="210" t="s">
        <v>127</v>
      </c>
      <c r="B288" s="195" t="s">
        <v>34</v>
      </c>
      <c r="C288" s="196">
        <f t="shared" ref="C288:J288" si="52">C36+C78+C120+C162+C204+C246</f>
        <v>51805351</v>
      </c>
      <c r="D288" s="196">
        <f t="shared" si="52"/>
        <v>0</v>
      </c>
      <c r="E288" s="196">
        <f t="shared" si="52"/>
        <v>0</v>
      </c>
      <c r="F288" s="196">
        <f t="shared" si="52"/>
        <v>51805351</v>
      </c>
      <c r="G288" s="196">
        <f t="shared" si="52"/>
        <v>133429414</v>
      </c>
      <c r="H288" s="196">
        <f t="shared" si="52"/>
        <v>0</v>
      </c>
      <c r="I288" s="196">
        <f t="shared" si="52"/>
        <v>0</v>
      </c>
      <c r="J288" s="196">
        <f t="shared" si="52"/>
        <v>133429414</v>
      </c>
    </row>
    <row r="289" spans="1:10" ht="60" customHeight="1">
      <c r="A289" s="212" t="s">
        <v>46</v>
      </c>
      <c r="B289" s="206" t="s">
        <v>17</v>
      </c>
      <c r="C289" s="203">
        <f t="shared" ref="C289:J289" si="53">C37+C79+C121+C163+C205+C247</f>
        <v>83739551</v>
      </c>
      <c r="D289" s="203">
        <f t="shared" si="53"/>
        <v>0</v>
      </c>
      <c r="E289" s="203">
        <f t="shared" si="53"/>
        <v>0</v>
      </c>
      <c r="F289" s="203">
        <f t="shared" si="53"/>
        <v>83739551</v>
      </c>
      <c r="G289" s="203">
        <f t="shared" si="53"/>
        <v>160619414</v>
      </c>
      <c r="H289" s="203">
        <f t="shared" si="53"/>
        <v>0</v>
      </c>
      <c r="I289" s="203">
        <f t="shared" si="53"/>
        <v>0</v>
      </c>
      <c r="J289" s="203">
        <f t="shared" si="53"/>
        <v>160619414</v>
      </c>
    </row>
    <row r="290" spans="1:10" ht="60" customHeight="1">
      <c r="A290" s="212" t="s">
        <v>128</v>
      </c>
      <c r="B290" s="206"/>
      <c r="C290" s="203">
        <f t="shared" ref="C290:J290" si="54">C38+C80+C122+C164+C206+C248</f>
        <v>1629587369</v>
      </c>
      <c r="D290" s="203">
        <f t="shared" si="54"/>
        <v>4000000</v>
      </c>
      <c r="E290" s="203">
        <f t="shared" si="54"/>
        <v>0</v>
      </c>
      <c r="F290" s="203">
        <f t="shared" si="54"/>
        <v>1633587369</v>
      </c>
      <c r="G290" s="203">
        <f t="shared" si="54"/>
        <v>2399463454</v>
      </c>
      <c r="H290" s="203">
        <f t="shared" si="54"/>
        <v>4480000</v>
      </c>
      <c r="I290" s="203">
        <f t="shared" si="54"/>
        <v>0</v>
      </c>
      <c r="J290" s="203">
        <f t="shared" si="54"/>
        <v>2403943454</v>
      </c>
    </row>
    <row r="291" spans="1:10" ht="60" customHeight="1">
      <c r="A291" s="210" t="s">
        <v>47</v>
      </c>
      <c r="B291" s="185" t="s">
        <v>18</v>
      </c>
      <c r="C291" s="196">
        <f t="shared" ref="C291:J291" si="55">C39+C81+C123+C165+C207+C249</f>
        <v>3547548297</v>
      </c>
      <c r="D291" s="196">
        <f t="shared" si="55"/>
        <v>28347322</v>
      </c>
      <c r="E291" s="196">
        <f t="shared" si="55"/>
        <v>0</v>
      </c>
      <c r="F291" s="196">
        <f t="shared" si="55"/>
        <v>3575895619</v>
      </c>
      <c r="G291" s="196">
        <f t="shared" si="55"/>
        <v>4766222643</v>
      </c>
      <c r="H291" s="196">
        <f t="shared" si="55"/>
        <v>33303304</v>
      </c>
      <c r="I291" s="196">
        <f t="shared" si="55"/>
        <v>0</v>
      </c>
      <c r="J291" s="196">
        <f t="shared" si="55"/>
        <v>4799525947</v>
      </c>
    </row>
    <row r="292" spans="1:10" ht="60" customHeight="1">
      <c r="A292" s="214" t="s">
        <v>339</v>
      </c>
      <c r="B292" s="215" t="s">
        <v>340</v>
      </c>
      <c r="C292" s="203">
        <f t="shared" ref="C292:J292" si="56">C40+C82+C124+C166+C208+C250</f>
        <v>593692074</v>
      </c>
      <c r="D292" s="203">
        <f t="shared" si="56"/>
        <v>0</v>
      </c>
      <c r="E292" s="203">
        <f t="shared" si="56"/>
        <v>0</v>
      </c>
      <c r="F292" s="203">
        <f t="shared" si="56"/>
        <v>593692074</v>
      </c>
      <c r="G292" s="203">
        <f t="shared" si="56"/>
        <v>659327405</v>
      </c>
      <c r="H292" s="203">
        <f t="shared" si="56"/>
        <v>0</v>
      </c>
      <c r="I292" s="203">
        <f t="shared" si="56"/>
        <v>0</v>
      </c>
      <c r="J292" s="203">
        <f t="shared" si="56"/>
        <v>659327405</v>
      </c>
    </row>
    <row r="293" spans="1:10" ht="60" customHeight="1">
      <c r="A293" s="214" t="s">
        <v>345</v>
      </c>
      <c r="B293" s="215" t="s">
        <v>346</v>
      </c>
      <c r="C293" s="203">
        <f t="shared" ref="C293:J293" si="57">C41+C83+C125+C167+C209+C251</f>
        <v>4141240371</v>
      </c>
      <c r="D293" s="203">
        <f t="shared" si="57"/>
        <v>28347322</v>
      </c>
      <c r="E293" s="203">
        <f t="shared" si="57"/>
        <v>0</v>
      </c>
      <c r="F293" s="203">
        <f t="shared" si="57"/>
        <v>4169587693</v>
      </c>
      <c r="G293" s="203">
        <f t="shared" si="57"/>
        <v>5425550048</v>
      </c>
      <c r="H293" s="203">
        <f t="shared" si="57"/>
        <v>33303304</v>
      </c>
      <c r="I293" s="203">
        <f t="shared" si="57"/>
        <v>0</v>
      </c>
      <c r="J293" s="203">
        <f t="shared" si="57"/>
        <v>5458853352</v>
      </c>
    </row>
    <row r="294" spans="1:10" ht="60" customHeight="1">
      <c r="A294" s="210" t="s">
        <v>208</v>
      </c>
      <c r="B294" s="185"/>
      <c r="C294" s="316">
        <v>119</v>
      </c>
      <c r="D294" s="316"/>
      <c r="E294" s="316"/>
      <c r="F294" s="316"/>
      <c r="G294" s="198"/>
      <c r="H294" s="198"/>
      <c r="I294" s="198"/>
      <c r="J294" s="198"/>
    </row>
  </sheetData>
  <mergeCells count="28">
    <mergeCell ref="A1:A3"/>
    <mergeCell ref="B43:B45"/>
    <mergeCell ref="A85:A87"/>
    <mergeCell ref="B85:B87"/>
    <mergeCell ref="A169:A171"/>
    <mergeCell ref="B169:B171"/>
    <mergeCell ref="B1:B3"/>
    <mergeCell ref="B253:B255"/>
    <mergeCell ref="A127:A129"/>
    <mergeCell ref="A253:A255"/>
    <mergeCell ref="B127:B129"/>
    <mergeCell ref="B42:F42"/>
    <mergeCell ref="A211:A213"/>
    <mergeCell ref="B211:B213"/>
    <mergeCell ref="A43:A45"/>
    <mergeCell ref="C1:J2"/>
    <mergeCell ref="C43:J44"/>
    <mergeCell ref="C85:J86"/>
    <mergeCell ref="C127:J128"/>
    <mergeCell ref="C211:J212"/>
    <mergeCell ref="C169:J170"/>
    <mergeCell ref="C126:F126"/>
    <mergeCell ref="C294:F294"/>
    <mergeCell ref="C84:F84"/>
    <mergeCell ref="C253:J254"/>
    <mergeCell ref="C210:F210"/>
    <mergeCell ref="C168:F168"/>
    <mergeCell ref="C252:F252"/>
  </mergeCells>
  <pageMargins left="0.38" right="0.41" top="0.74803149606299213" bottom="0.74803149606299213" header="0.31496062992125984" footer="0.31496062992125984"/>
  <pageSetup paperSize="9" scale="18" orientation="landscape" r:id="rId1"/>
  <headerFooter>
    <oddHeader>&amp;C&amp;"Times New Roman,Normál"&amp;36Körmend Város Önkormányzata és Intézményei  2018. évi működési és felhalmozási kiadásai költségvetési szervenként.&amp;R&amp;"Times New Roman,Normál"&amp;36
"3. melléklet .../2019. (...) önkormányzati rendelethez
adatok  Ft-ban"</oddHeader>
    <oddFooter>&amp;C&amp;"Times New Roman,Normál"&amp;36&amp;P</oddFooter>
  </headerFooter>
  <rowBreaks count="6" manualBreakCount="6">
    <brk id="42" max="9" man="1"/>
    <brk id="84" max="9" man="1"/>
    <brk id="126" max="9" man="1"/>
    <brk id="168" max="16383" man="1"/>
    <brk id="210" max="9" man="1"/>
    <brk id="25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301"/>
  <sheetViews>
    <sheetView view="pageBreakPreview" topLeftCell="H61" zoomScale="60" zoomScaleNormal="50" zoomScalePageLayoutView="75" workbookViewId="0">
      <selection activeCell="K65" sqref="K65"/>
    </sheetView>
  </sheetViews>
  <sheetFormatPr defaultRowHeight="28.5"/>
  <cols>
    <col min="1" max="1" width="3.85546875" style="251" customWidth="1"/>
    <col min="2" max="2" width="5" style="252" customWidth="1"/>
    <col min="3" max="3" width="2.42578125" style="252" customWidth="1"/>
    <col min="4" max="4" width="9.140625" style="251"/>
    <col min="5" max="5" width="28.7109375" style="252" customWidth="1"/>
    <col min="6" max="6" width="28.7109375" style="251" customWidth="1"/>
    <col min="7" max="7" width="29.85546875" style="252" customWidth="1"/>
    <col min="8" max="8" width="44.28515625" style="11" bestFit="1" customWidth="1"/>
    <col min="9" max="9" width="45.85546875" style="11" bestFit="1" customWidth="1"/>
    <col min="10" max="10" width="45.140625" style="82" bestFit="1" customWidth="1"/>
    <col min="11" max="11" width="39.140625" style="82" customWidth="1"/>
    <col min="12" max="12" width="45.140625" style="12" bestFit="1" customWidth="1"/>
    <col min="13" max="13" width="11.140625" style="11" bestFit="1" customWidth="1"/>
    <col min="14" max="14" width="34.5703125" style="11" bestFit="1" customWidth="1"/>
    <col min="15" max="15" width="9.140625" style="11"/>
    <col min="16" max="16" width="30.5703125" style="11" bestFit="1" customWidth="1"/>
    <col min="17" max="16384" width="9.140625" style="11"/>
  </cols>
  <sheetData>
    <row r="1" spans="1:12" s="243" customFormat="1" ht="91.5">
      <c r="A1" s="239"/>
      <c r="B1" s="239"/>
      <c r="C1" s="239"/>
      <c r="D1" s="239"/>
      <c r="E1" s="239"/>
      <c r="F1" s="239"/>
      <c r="G1" s="239"/>
      <c r="H1" s="232" t="s">
        <v>475</v>
      </c>
      <c r="I1" s="231" t="s">
        <v>476</v>
      </c>
      <c r="J1" s="231" t="s">
        <v>554</v>
      </c>
      <c r="K1" s="232" t="s">
        <v>477</v>
      </c>
      <c r="L1" s="258" t="s">
        <v>555</v>
      </c>
    </row>
    <row r="2" spans="1:12" s="242" customFormat="1" ht="99.95" customHeight="1">
      <c r="A2" s="355" t="s">
        <v>209</v>
      </c>
      <c r="B2" s="365"/>
      <c r="C2" s="365"/>
      <c r="D2" s="365"/>
      <c r="E2" s="365"/>
      <c r="F2" s="365"/>
      <c r="G2" s="365"/>
      <c r="H2" s="356"/>
      <c r="I2" s="357"/>
      <c r="J2" s="233"/>
      <c r="K2" s="233"/>
      <c r="L2" s="224"/>
    </row>
    <row r="3" spans="1:12" s="242" customFormat="1" ht="99.95" customHeight="1">
      <c r="A3" s="358" t="s">
        <v>210</v>
      </c>
      <c r="B3" s="346"/>
      <c r="C3" s="346"/>
      <c r="D3" s="346"/>
      <c r="E3" s="346"/>
      <c r="F3" s="346"/>
      <c r="G3" s="347"/>
      <c r="H3" s="225"/>
      <c r="I3" s="225"/>
      <c r="J3" s="233"/>
      <c r="K3" s="233"/>
      <c r="L3" s="224"/>
    </row>
    <row r="4" spans="1:12" s="242" customFormat="1" ht="99.95" customHeight="1">
      <c r="A4" s="358" t="s">
        <v>211</v>
      </c>
      <c r="B4" s="346"/>
      <c r="C4" s="346"/>
      <c r="D4" s="346"/>
      <c r="E4" s="346"/>
      <c r="F4" s="346"/>
      <c r="G4" s="347"/>
      <c r="H4" s="225">
        <v>33.46</v>
      </c>
      <c r="I4" s="224">
        <v>4580000</v>
      </c>
      <c r="J4" s="234">
        <f>I4*H4</f>
        <v>153246800</v>
      </c>
      <c r="K4" s="234">
        <v>63772967</v>
      </c>
      <c r="L4" s="224"/>
    </row>
    <row r="5" spans="1:12" s="242" customFormat="1" ht="99.95" customHeight="1">
      <c r="A5" s="358" t="s">
        <v>212</v>
      </c>
      <c r="B5" s="346"/>
      <c r="C5" s="346"/>
      <c r="D5" s="346"/>
      <c r="E5" s="346"/>
      <c r="F5" s="346"/>
      <c r="G5" s="346"/>
      <c r="H5" s="346"/>
      <c r="I5" s="347"/>
      <c r="J5" s="234"/>
      <c r="K5" s="234"/>
      <c r="L5" s="224"/>
    </row>
    <row r="6" spans="1:12" s="242" customFormat="1" ht="99.95" customHeight="1">
      <c r="A6" s="358" t="s">
        <v>213</v>
      </c>
      <c r="B6" s="346"/>
      <c r="C6" s="346"/>
      <c r="D6" s="346"/>
      <c r="E6" s="346"/>
      <c r="F6" s="346"/>
      <c r="G6" s="346"/>
      <c r="H6" s="346"/>
      <c r="I6" s="347"/>
      <c r="J6" s="234">
        <v>15476200</v>
      </c>
      <c r="K6" s="234">
        <v>15476200</v>
      </c>
      <c r="L6" s="224"/>
    </row>
    <row r="7" spans="1:12" s="242" customFormat="1" ht="99.95" customHeight="1">
      <c r="A7" s="358" t="s">
        <v>214</v>
      </c>
      <c r="B7" s="346"/>
      <c r="C7" s="346"/>
      <c r="D7" s="346"/>
      <c r="E7" s="346"/>
      <c r="F7" s="346"/>
      <c r="G7" s="346"/>
      <c r="H7" s="346"/>
      <c r="I7" s="347"/>
      <c r="J7" s="234">
        <v>29000000</v>
      </c>
      <c r="K7" s="234">
        <v>29000000</v>
      </c>
      <c r="L7" s="224"/>
    </row>
    <row r="8" spans="1:12" s="242" customFormat="1" ht="99.95" customHeight="1">
      <c r="A8" s="358" t="s">
        <v>215</v>
      </c>
      <c r="B8" s="346"/>
      <c r="C8" s="346"/>
      <c r="D8" s="346"/>
      <c r="E8" s="346"/>
      <c r="F8" s="346"/>
      <c r="G8" s="346"/>
      <c r="H8" s="346"/>
      <c r="I8" s="347"/>
      <c r="J8" s="234">
        <v>7318584</v>
      </c>
      <c r="K8" s="234">
        <v>7318584</v>
      </c>
      <c r="L8" s="224"/>
    </row>
    <row r="9" spans="1:12" s="242" customFormat="1" ht="99.95" customHeight="1">
      <c r="A9" s="358" t="s">
        <v>216</v>
      </c>
      <c r="B9" s="346"/>
      <c r="C9" s="346"/>
      <c r="D9" s="346"/>
      <c r="E9" s="346"/>
      <c r="F9" s="346"/>
      <c r="G9" s="346"/>
      <c r="H9" s="346"/>
      <c r="I9" s="347"/>
      <c r="J9" s="234">
        <v>13145200</v>
      </c>
      <c r="K9" s="234">
        <v>13145200</v>
      </c>
      <c r="L9" s="224"/>
    </row>
    <row r="10" spans="1:12" s="242" customFormat="1" ht="99.95" customHeight="1">
      <c r="A10" s="358" t="s">
        <v>217</v>
      </c>
      <c r="B10" s="346"/>
      <c r="C10" s="346"/>
      <c r="D10" s="346"/>
      <c r="E10" s="346"/>
      <c r="F10" s="346"/>
      <c r="G10" s="346"/>
      <c r="H10" s="346"/>
      <c r="I10" s="347"/>
      <c r="J10" s="234">
        <v>30510000</v>
      </c>
      <c r="K10" s="234">
        <v>30510000</v>
      </c>
      <c r="L10" s="224"/>
    </row>
    <row r="11" spans="1:12" s="242" customFormat="1" ht="99.95" customHeight="1">
      <c r="A11" s="358" t="s">
        <v>218</v>
      </c>
      <c r="B11" s="346"/>
      <c r="C11" s="346"/>
      <c r="D11" s="346"/>
      <c r="E11" s="346"/>
      <c r="F11" s="346"/>
      <c r="G11" s="346"/>
      <c r="H11" s="346"/>
      <c r="I11" s="347"/>
      <c r="J11" s="234">
        <v>379950</v>
      </c>
      <c r="K11" s="234">
        <v>379950</v>
      </c>
      <c r="L11" s="224"/>
    </row>
    <row r="12" spans="1:12" s="242" customFormat="1" ht="99.95" customHeight="1">
      <c r="A12" s="358" t="s">
        <v>219</v>
      </c>
      <c r="B12" s="346"/>
      <c r="C12" s="346"/>
      <c r="D12" s="346"/>
      <c r="E12" s="346"/>
      <c r="F12" s="346"/>
      <c r="G12" s="346"/>
      <c r="H12" s="346"/>
      <c r="I12" s="347"/>
      <c r="J12" s="234">
        <v>796250</v>
      </c>
      <c r="K12" s="234">
        <v>796250</v>
      </c>
      <c r="L12" s="224"/>
    </row>
    <row r="13" spans="1:12" s="242" customFormat="1" ht="99.95" customHeight="1">
      <c r="A13" s="240"/>
      <c r="B13" s="240"/>
      <c r="C13" s="359"/>
      <c r="D13" s="359"/>
      <c r="E13" s="359"/>
      <c r="F13" s="359"/>
      <c r="G13" s="359"/>
      <c r="H13" s="225"/>
      <c r="I13" s="224"/>
      <c r="J13" s="234"/>
      <c r="K13" s="235">
        <f>SUM(K4:K12)</f>
        <v>160399151</v>
      </c>
      <c r="L13" s="235">
        <f>K13</f>
        <v>160399151</v>
      </c>
    </row>
    <row r="14" spans="1:12" s="242" customFormat="1" ht="99.95" customHeight="1">
      <c r="A14" s="240"/>
      <c r="B14" s="240"/>
      <c r="C14" s="359"/>
      <c r="D14" s="359"/>
      <c r="E14" s="359"/>
      <c r="F14" s="359"/>
      <c r="G14" s="359"/>
      <c r="H14" s="225"/>
      <c r="I14" s="224"/>
      <c r="J14" s="234">
        <f>SUM(J4:J13)</f>
        <v>249872984</v>
      </c>
      <c r="K14" s="235"/>
      <c r="L14" s="224"/>
    </row>
    <row r="15" spans="1:12" s="242" customFormat="1" ht="99.95" customHeight="1">
      <c r="A15" s="348" t="s">
        <v>220</v>
      </c>
      <c r="B15" s="346"/>
      <c r="C15" s="346"/>
      <c r="D15" s="346"/>
      <c r="E15" s="346"/>
      <c r="F15" s="346"/>
      <c r="G15" s="346"/>
      <c r="H15" s="346"/>
      <c r="I15" s="347"/>
      <c r="J15" s="235">
        <f>SUM(J14-K13)</f>
        <v>89473833</v>
      </c>
      <c r="K15" s="235"/>
      <c r="L15" s="235">
        <v>89473833</v>
      </c>
    </row>
    <row r="16" spans="1:12" s="242" customFormat="1" ht="99.95" customHeight="1">
      <c r="A16" s="348" t="s">
        <v>221</v>
      </c>
      <c r="B16" s="351"/>
      <c r="C16" s="351"/>
      <c r="D16" s="351"/>
      <c r="E16" s="351"/>
      <c r="F16" s="351"/>
      <c r="G16" s="351"/>
      <c r="H16" s="346"/>
      <c r="I16" s="347"/>
      <c r="J16" s="234"/>
      <c r="K16" s="234"/>
      <c r="L16" s="224"/>
    </row>
    <row r="17" spans="1:12" s="242" customFormat="1" ht="99.95" customHeight="1">
      <c r="A17" s="343" t="s">
        <v>222</v>
      </c>
      <c r="B17" s="346"/>
      <c r="C17" s="346"/>
      <c r="D17" s="346"/>
      <c r="E17" s="346"/>
      <c r="F17" s="346"/>
      <c r="G17" s="346"/>
      <c r="H17" s="346"/>
      <c r="I17" s="347"/>
      <c r="J17" s="234"/>
      <c r="K17" s="234"/>
      <c r="L17" s="224"/>
    </row>
    <row r="18" spans="1:12" s="242" customFormat="1" ht="99.95" customHeight="1">
      <c r="A18" s="343" t="s">
        <v>223</v>
      </c>
      <c r="B18" s="346"/>
      <c r="C18" s="346"/>
      <c r="D18" s="346"/>
      <c r="E18" s="346"/>
      <c r="F18" s="346"/>
      <c r="G18" s="347"/>
      <c r="H18" s="225">
        <v>34.4</v>
      </c>
      <c r="I18" s="224">
        <v>4419000</v>
      </c>
      <c r="J18" s="234">
        <f>SUM(H18*I18)</f>
        <v>152013600</v>
      </c>
      <c r="K18" s="234"/>
      <c r="L18" s="224">
        <f>J18</f>
        <v>152013600</v>
      </c>
    </row>
    <row r="19" spans="1:12" s="242" customFormat="1" ht="99.95" customHeight="1">
      <c r="A19" s="349" t="s">
        <v>579</v>
      </c>
      <c r="B19" s="346"/>
      <c r="C19" s="346"/>
      <c r="D19" s="346"/>
      <c r="E19" s="346"/>
      <c r="F19" s="346"/>
      <c r="G19" s="347"/>
      <c r="H19" s="225">
        <v>28</v>
      </c>
      <c r="I19" s="224">
        <v>2205000</v>
      </c>
      <c r="J19" s="234">
        <f>SUM(I19*H19)</f>
        <v>61740000</v>
      </c>
      <c r="K19" s="234"/>
      <c r="L19" s="224">
        <f t="shared" ref="L19:L24" si="0">J19</f>
        <v>61740000</v>
      </c>
    </row>
    <row r="20" spans="1:12" s="242" customFormat="1" ht="99.95" customHeight="1">
      <c r="A20" s="343" t="s">
        <v>224</v>
      </c>
      <c r="B20" s="346"/>
      <c r="C20" s="346"/>
      <c r="D20" s="346"/>
      <c r="E20" s="346"/>
      <c r="F20" s="346"/>
      <c r="G20" s="347"/>
      <c r="H20" s="225">
        <v>384</v>
      </c>
      <c r="I20" s="224">
        <v>81700</v>
      </c>
      <c r="J20" s="234">
        <f>SUM(I20*H20)</f>
        <v>31372800</v>
      </c>
      <c r="K20" s="234"/>
      <c r="L20" s="224">
        <f t="shared" si="0"/>
        <v>31372800</v>
      </c>
    </row>
    <row r="21" spans="1:12" s="242" customFormat="1" ht="99.95" customHeight="1">
      <c r="A21" s="349" t="s">
        <v>580</v>
      </c>
      <c r="B21" s="346"/>
      <c r="C21" s="346"/>
      <c r="D21" s="346"/>
      <c r="E21" s="346"/>
      <c r="F21" s="346"/>
      <c r="G21" s="347"/>
      <c r="H21" s="225">
        <v>12</v>
      </c>
      <c r="I21" s="224">
        <v>189000</v>
      </c>
      <c r="J21" s="234">
        <f>SUM(I21*H21)</f>
        <v>2268000</v>
      </c>
      <c r="K21" s="234"/>
      <c r="L21" s="224">
        <f t="shared" si="0"/>
        <v>2268000</v>
      </c>
    </row>
    <row r="22" spans="1:12" s="242" customFormat="1" ht="99.95" customHeight="1">
      <c r="A22" s="349" t="s">
        <v>581</v>
      </c>
      <c r="B22" s="346"/>
      <c r="C22" s="346"/>
      <c r="D22" s="346"/>
      <c r="E22" s="346"/>
      <c r="F22" s="346"/>
      <c r="G22" s="347"/>
      <c r="H22" s="225">
        <v>24</v>
      </c>
      <c r="I22" s="224">
        <v>401000</v>
      </c>
      <c r="J22" s="234">
        <f>SUM(H22*I22)</f>
        <v>9624000</v>
      </c>
      <c r="K22" s="234"/>
      <c r="L22" s="224">
        <f>J22+735168</f>
        <v>10359168</v>
      </c>
    </row>
    <row r="23" spans="1:12" s="242" customFormat="1" ht="99.95" customHeight="1">
      <c r="A23" s="352" t="s">
        <v>575</v>
      </c>
      <c r="B23" s="353"/>
      <c r="C23" s="353"/>
      <c r="D23" s="353"/>
      <c r="E23" s="353"/>
      <c r="F23" s="353"/>
      <c r="G23" s="354"/>
      <c r="H23" s="225"/>
      <c r="I23" s="225"/>
      <c r="J23" s="233"/>
      <c r="K23" s="233"/>
      <c r="L23" s="224">
        <f t="shared" si="0"/>
        <v>0</v>
      </c>
    </row>
    <row r="24" spans="1:12" s="242" customFormat="1" ht="99.95" customHeight="1">
      <c r="A24" s="352" t="s">
        <v>576</v>
      </c>
      <c r="B24" s="353"/>
      <c r="C24" s="353"/>
      <c r="D24" s="353"/>
      <c r="E24" s="353"/>
      <c r="F24" s="353"/>
      <c r="G24" s="354"/>
      <c r="H24" s="225">
        <v>2</v>
      </c>
      <c r="I24" s="224">
        <v>1463000</v>
      </c>
      <c r="J24" s="234">
        <f>SUM(H24*I24)</f>
        <v>2926000</v>
      </c>
      <c r="K24" s="234"/>
      <c r="L24" s="224">
        <f t="shared" si="0"/>
        <v>2926000</v>
      </c>
    </row>
    <row r="25" spans="1:12" s="242" customFormat="1" ht="99.95" customHeight="1">
      <c r="A25" s="352" t="s">
        <v>603</v>
      </c>
      <c r="B25" s="344"/>
      <c r="C25" s="344"/>
      <c r="D25" s="344"/>
      <c r="E25" s="344"/>
      <c r="F25" s="344"/>
      <c r="G25" s="344"/>
      <c r="H25" s="275"/>
      <c r="I25" s="276"/>
      <c r="J25" s="234"/>
      <c r="K25" s="234"/>
      <c r="L25" s="224">
        <v>-3088800</v>
      </c>
    </row>
    <row r="26" spans="1:12" s="242" customFormat="1" ht="99.95" customHeight="1">
      <c r="A26" s="348" t="s">
        <v>225</v>
      </c>
      <c r="B26" s="346"/>
      <c r="C26" s="346"/>
      <c r="D26" s="346"/>
      <c r="E26" s="346"/>
      <c r="F26" s="346"/>
      <c r="G26" s="346"/>
      <c r="H26" s="346"/>
      <c r="I26" s="347"/>
      <c r="J26" s="235">
        <f>SUM(J18:J24)</f>
        <v>259944400</v>
      </c>
      <c r="K26" s="235">
        <f t="shared" ref="K26" si="1">SUM(K18:K24)</f>
        <v>0</v>
      </c>
      <c r="L26" s="235">
        <f>SUM(L18:L25)</f>
        <v>257590768</v>
      </c>
    </row>
    <row r="27" spans="1:12" s="242" customFormat="1" ht="99.95" customHeight="1">
      <c r="A27" s="350" t="s">
        <v>582</v>
      </c>
      <c r="B27" s="346"/>
      <c r="C27" s="346"/>
      <c r="D27" s="346"/>
      <c r="E27" s="346"/>
      <c r="F27" s="346"/>
      <c r="G27" s="346"/>
      <c r="H27" s="346"/>
      <c r="I27" s="347"/>
      <c r="J27" s="234"/>
      <c r="K27" s="234"/>
      <c r="L27" s="224"/>
    </row>
    <row r="28" spans="1:12" s="242" customFormat="1" ht="99.95" customHeight="1">
      <c r="A28" s="343" t="s">
        <v>226</v>
      </c>
      <c r="B28" s="346"/>
      <c r="C28" s="346"/>
      <c r="D28" s="346"/>
      <c r="E28" s="346"/>
      <c r="F28" s="346"/>
      <c r="G28" s="346"/>
      <c r="H28" s="346"/>
      <c r="I28" s="347"/>
      <c r="J28" s="234"/>
      <c r="K28" s="234"/>
      <c r="L28" s="224"/>
    </row>
    <row r="29" spans="1:12" s="242" customFormat="1" ht="99.95" customHeight="1">
      <c r="A29" s="343" t="s">
        <v>227</v>
      </c>
      <c r="B29" s="346"/>
      <c r="C29" s="346"/>
      <c r="D29" s="346"/>
      <c r="E29" s="346"/>
      <c r="F29" s="346"/>
      <c r="G29" s="346"/>
      <c r="H29" s="346"/>
      <c r="I29" s="347"/>
      <c r="J29" s="234">
        <v>24140000</v>
      </c>
      <c r="K29" s="234"/>
      <c r="L29" s="224">
        <f>J29</f>
        <v>24140000</v>
      </c>
    </row>
    <row r="30" spans="1:12" s="242" customFormat="1" ht="99.95" customHeight="1">
      <c r="A30" s="343" t="s">
        <v>228</v>
      </c>
      <c r="B30" s="346"/>
      <c r="C30" s="346"/>
      <c r="D30" s="346"/>
      <c r="E30" s="346"/>
      <c r="F30" s="346"/>
      <c r="G30" s="346"/>
      <c r="H30" s="346"/>
      <c r="I30" s="347"/>
      <c r="J30" s="234">
        <v>15180000</v>
      </c>
      <c r="K30" s="234"/>
      <c r="L30" s="224">
        <f t="shared" ref="L30:L35" si="2">J30</f>
        <v>15180000</v>
      </c>
    </row>
    <row r="31" spans="1:12" s="242" customFormat="1" ht="99.95" customHeight="1">
      <c r="A31" s="343" t="s">
        <v>229</v>
      </c>
      <c r="B31" s="346"/>
      <c r="C31" s="346"/>
      <c r="D31" s="346"/>
      <c r="E31" s="346"/>
      <c r="F31" s="346"/>
      <c r="G31" s="347"/>
      <c r="H31" s="225">
        <v>140</v>
      </c>
      <c r="I31" s="224">
        <v>55360</v>
      </c>
      <c r="J31" s="234">
        <f>SUM(I31*H31)</f>
        <v>7750400</v>
      </c>
      <c r="K31" s="234"/>
      <c r="L31" s="224">
        <f t="shared" si="2"/>
        <v>7750400</v>
      </c>
    </row>
    <row r="32" spans="1:12" s="242" customFormat="1" ht="99.95" customHeight="1">
      <c r="A32" s="349" t="s">
        <v>583</v>
      </c>
      <c r="B32" s="346"/>
      <c r="C32" s="346"/>
      <c r="D32" s="346"/>
      <c r="E32" s="346"/>
      <c r="F32" s="346"/>
      <c r="G32" s="347"/>
      <c r="H32" s="225">
        <v>50</v>
      </c>
      <c r="I32" s="224">
        <v>429000</v>
      </c>
      <c r="J32" s="234">
        <f>SUM(I32*H32)</f>
        <v>21450000</v>
      </c>
      <c r="K32" s="234"/>
      <c r="L32" s="224">
        <f t="shared" si="2"/>
        <v>21450000</v>
      </c>
    </row>
    <row r="33" spans="1:12" s="242" customFormat="1" ht="99.95" customHeight="1">
      <c r="A33" s="343" t="s">
        <v>230</v>
      </c>
      <c r="B33" s="346"/>
      <c r="C33" s="346"/>
      <c r="D33" s="346"/>
      <c r="E33" s="346"/>
      <c r="F33" s="346"/>
      <c r="G33" s="347"/>
      <c r="H33" s="225">
        <v>90</v>
      </c>
      <c r="I33" s="224">
        <v>109000</v>
      </c>
      <c r="J33" s="234">
        <v>9810000</v>
      </c>
      <c r="K33" s="234"/>
      <c r="L33" s="224">
        <f t="shared" si="2"/>
        <v>9810000</v>
      </c>
    </row>
    <row r="34" spans="1:12" s="242" customFormat="1" ht="99.95" customHeight="1">
      <c r="A34" s="352" t="s">
        <v>373</v>
      </c>
      <c r="B34" s="353"/>
      <c r="C34" s="353"/>
      <c r="D34" s="353"/>
      <c r="E34" s="353"/>
      <c r="F34" s="353"/>
      <c r="G34" s="354"/>
      <c r="H34" s="225" t="s">
        <v>379</v>
      </c>
      <c r="I34" s="224"/>
      <c r="J34" s="234">
        <f>9900000+7040000</f>
        <v>16940000</v>
      </c>
      <c r="K34" s="233"/>
      <c r="L34" s="224">
        <f t="shared" si="2"/>
        <v>16940000</v>
      </c>
    </row>
    <row r="35" spans="1:12" s="242" customFormat="1" ht="99.95" customHeight="1">
      <c r="A35" s="349" t="s">
        <v>584</v>
      </c>
      <c r="B35" s="346"/>
      <c r="C35" s="346"/>
      <c r="D35" s="346"/>
      <c r="E35" s="346"/>
      <c r="F35" s="346"/>
      <c r="G35" s="347"/>
      <c r="H35" s="225" t="s">
        <v>231</v>
      </c>
      <c r="I35" s="224"/>
      <c r="J35" s="234">
        <f>5580000+2232000</f>
        <v>7812000</v>
      </c>
      <c r="K35" s="233"/>
      <c r="L35" s="224">
        <f t="shared" si="2"/>
        <v>7812000</v>
      </c>
    </row>
    <row r="36" spans="1:12" s="242" customFormat="1" ht="99.95" customHeight="1">
      <c r="A36" s="343" t="s">
        <v>232</v>
      </c>
      <c r="B36" s="346"/>
      <c r="C36" s="346"/>
      <c r="D36" s="346"/>
      <c r="E36" s="346"/>
      <c r="F36" s="346"/>
      <c r="G36" s="346"/>
      <c r="H36" s="346"/>
      <c r="I36" s="347"/>
      <c r="J36" s="234"/>
      <c r="K36" s="233"/>
      <c r="L36" s="224"/>
    </row>
    <row r="37" spans="1:12" s="242" customFormat="1" ht="99.95" customHeight="1">
      <c r="A37" s="343" t="s">
        <v>233</v>
      </c>
      <c r="B37" s="346"/>
      <c r="C37" s="346"/>
      <c r="D37" s="346"/>
      <c r="E37" s="346"/>
      <c r="F37" s="346"/>
      <c r="G37" s="347"/>
      <c r="H37" s="244">
        <v>35</v>
      </c>
      <c r="I37" s="245">
        <v>494100</v>
      </c>
      <c r="J37" s="236"/>
      <c r="K37" s="233"/>
      <c r="L37" s="224"/>
    </row>
    <row r="38" spans="1:12" s="246" customFormat="1" ht="99.95" customHeight="1">
      <c r="A38" s="355" t="s">
        <v>234</v>
      </c>
      <c r="B38" s="356"/>
      <c r="C38" s="356"/>
      <c r="D38" s="356"/>
      <c r="E38" s="356"/>
      <c r="F38" s="356"/>
      <c r="G38" s="357"/>
      <c r="H38" s="227"/>
      <c r="I38" s="226"/>
      <c r="J38" s="235">
        <f>4100000+9189000</f>
        <v>13289000</v>
      </c>
      <c r="K38" s="237"/>
      <c r="L38" s="226">
        <f>J38</f>
        <v>13289000</v>
      </c>
    </row>
    <row r="39" spans="1:12" s="242" customFormat="1" ht="99.95" customHeight="1">
      <c r="A39" s="349" t="s">
        <v>235</v>
      </c>
      <c r="B39" s="346"/>
      <c r="C39" s="346"/>
      <c r="D39" s="346"/>
      <c r="E39" s="346"/>
      <c r="F39" s="346"/>
      <c r="G39" s="347"/>
      <c r="H39" s="225"/>
      <c r="I39" s="224"/>
      <c r="J39" s="235"/>
      <c r="K39" s="233"/>
      <c r="L39" s="224"/>
    </row>
    <row r="40" spans="1:12" s="242" customFormat="1" ht="99.95" customHeight="1">
      <c r="A40" s="349" t="s">
        <v>585</v>
      </c>
      <c r="B40" s="346"/>
      <c r="C40" s="346"/>
      <c r="D40" s="346"/>
      <c r="E40" s="346"/>
      <c r="F40" s="346"/>
      <c r="G40" s="347"/>
      <c r="H40" s="225">
        <v>4</v>
      </c>
      <c r="I40" s="224">
        <v>2848000</v>
      </c>
      <c r="J40" s="235">
        <f>H40*I40</f>
        <v>11392000</v>
      </c>
      <c r="K40" s="233"/>
      <c r="L40" s="226">
        <f>J40</f>
        <v>11392000</v>
      </c>
    </row>
    <row r="41" spans="1:12" s="242" customFormat="1" ht="99.95" customHeight="1">
      <c r="A41" s="343" t="s">
        <v>236</v>
      </c>
      <c r="B41" s="346"/>
      <c r="C41" s="346"/>
      <c r="D41" s="346"/>
      <c r="E41" s="346"/>
      <c r="F41" s="346"/>
      <c r="G41" s="347"/>
      <c r="H41" s="225"/>
      <c r="I41" s="224"/>
      <c r="J41" s="235">
        <v>5291000</v>
      </c>
      <c r="K41" s="233"/>
      <c r="L41" s="226">
        <f t="shared" ref="L41:L42" si="3">J41</f>
        <v>5291000</v>
      </c>
    </row>
    <row r="42" spans="1:12" s="242" customFormat="1" ht="99.95" customHeight="1">
      <c r="A42" s="343" t="s">
        <v>237</v>
      </c>
      <c r="B42" s="346"/>
      <c r="C42" s="346"/>
      <c r="D42" s="346"/>
      <c r="E42" s="346"/>
      <c r="F42" s="346"/>
      <c r="G42" s="347"/>
      <c r="H42" s="225"/>
      <c r="I42" s="224"/>
      <c r="J42" s="235"/>
      <c r="K42" s="233"/>
      <c r="L42" s="224">
        <f t="shared" si="3"/>
        <v>0</v>
      </c>
    </row>
    <row r="43" spans="1:12" s="242" customFormat="1" ht="99.95" customHeight="1">
      <c r="A43" s="349" t="s">
        <v>586</v>
      </c>
      <c r="B43" s="346"/>
      <c r="C43" s="346"/>
      <c r="D43" s="346"/>
      <c r="E43" s="346"/>
      <c r="F43" s="346"/>
      <c r="G43" s="347"/>
      <c r="H43" s="225">
        <v>24.64</v>
      </c>
      <c r="I43" s="225">
        <v>1900000</v>
      </c>
      <c r="J43" s="234">
        <f>SUM(H43*I43)</f>
        <v>46816000</v>
      </c>
      <c r="K43" s="233"/>
      <c r="L43" s="224">
        <f>J43</f>
        <v>46816000</v>
      </c>
    </row>
    <row r="44" spans="1:12" s="242" customFormat="1" ht="99.95" customHeight="1">
      <c r="A44" s="343" t="s">
        <v>238</v>
      </c>
      <c r="B44" s="346"/>
      <c r="C44" s="346"/>
      <c r="D44" s="346"/>
      <c r="E44" s="346"/>
      <c r="F44" s="346"/>
      <c r="G44" s="347"/>
      <c r="H44" s="225"/>
      <c r="I44" s="224"/>
      <c r="J44" s="234">
        <v>29496452</v>
      </c>
      <c r="K44" s="233"/>
      <c r="L44" s="224">
        <f t="shared" ref="L44:L47" si="4">J44</f>
        <v>29496452</v>
      </c>
    </row>
    <row r="45" spans="1:12" s="242" customFormat="1" ht="99.95" customHeight="1">
      <c r="A45" s="343" t="s">
        <v>608</v>
      </c>
      <c r="B45" s="344"/>
      <c r="C45" s="344"/>
      <c r="D45" s="344"/>
      <c r="E45" s="344"/>
      <c r="F45" s="344"/>
      <c r="G45" s="345"/>
      <c r="H45" s="225"/>
      <c r="I45" s="224"/>
      <c r="J45" s="234"/>
      <c r="K45" s="233"/>
      <c r="L45" s="224">
        <f>13793026+124014</f>
        <v>13917040</v>
      </c>
    </row>
    <row r="46" spans="1:12" s="242" customFormat="1" ht="99.95" customHeight="1">
      <c r="A46" s="349" t="s">
        <v>587</v>
      </c>
      <c r="B46" s="346"/>
      <c r="C46" s="346"/>
      <c r="D46" s="346"/>
      <c r="E46" s="346"/>
      <c r="F46" s="346"/>
      <c r="G46" s="347"/>
      <c r="H46" s="225">
        <v>971</v>
      </c>
      <c r="I46" s="225">
        <v>285</v>
      </c>
      <c r="J46" s="234">
        <f>SUM(I46*H46)</f>
        <v>276735</v>
      </c>
      <c r="K46" s="233"/>
      <c r="L46" s="224">
        <f t="shared" si="4"/>
        <v>276735</v>
      </c>
    </row>
    <row r="47" spans="1:12" s="242" customFormat="1" ht="99.95" customHeight="1">
      <c r="A47" s="349" t="s">
        <v>239</v>
      </c>
      <c r="B47" s="346"/>
      <c r="C47" s="346"/>
      <c r="D47" s="346"/>
      <c r="E47" s="346"/>
      <c r="F47" s="346"/>
      <c r="G47" s="347"/>
      <c r="H47" s="244">
        <v>1</v>
      </c>
      <c r="I47" s="245">
        <v>4419000</v>
      </c>
      <c r="J47" s="236">
        <f>4419000+15862900</f>
        <v>20281900</v>
      </c>
      <c r="K47" s="233"/>
      <c r="L47" s="224">
        <f t="shared" si="4"/>
        <v>20281900</v>
      </c>
    </row>
    <row r="48" spans="1:12" s="242" customFormat="1" ht="99.95" customHeight="1">
      <c r="A48" s="349" t="s">
        <v>600</v>
      </c>
      <c r="B48" s="346"/>
      <c r="C48" s="346"/>
      <c r="D48" s="346"/>
      <c r="E48" s="346"/>
      <c r="F48" s="346"/>
      <c r="G48" s="347"/>
      <c r="H48" s="244"/>
      <c r="I48" s="245"/>
      <c r="J48" s="236"/>
      <c r="K48" s="233"/>
      <c r="L48" s="224">
        <f>37820487+1718360+2785667+27010+41086</f>
        <v>42392610</v>
      </c>
    </row>
    <row r="49" spans="1:13" s="242" customFormat="1" ht="99.95" customHeight="1">
      <c r="A49" s="360" t="s">
        <v>614</v>
      </c>
      <c r="B49" s="361"/>
      <c r="C49" s="361"/>
      <c r="D49" s="361"/>
      <c r="E49" s="361"/>
      <c r="F49" s="361"/>
      <c r="G49" s="361"/>
      <c r="H49" s="244"/>
      <c r="I49" s="245"/>
      <c r="J49" s="236"/>
      <c r="K49" s="233"/>
      <c r="L49" s="224">
        <v>2584341</v>
      </c>
    </row>
    <row r="50" spans="1:13" s="242" customFormat="1" ht="99.95" customHeight="1">
      <c r="A50" s="349" t="s">
        <v>603</v>
      </c>
      <c r="B50" s="344"/>
      <c r="C50" s="344"/>
      <c r="D50" s="344"/>
      <c r="E50" s="344"/>
      <c r="F50" s="344"/>
      <c r="G50" s="344"/>
      <c r="H50" s="277"/>
      <c r="I50" s="278"/>
      <c r="J50" s="236"/>
      <c r="K50" s="233"/>
      <c r="L50" s="224">
        <f>-3837260-1178400-272333-5700</f>
        <v>-5293693</v>
      </c>
    </row>
    <row r="51" spans="1:13" s="242" customFormat="1" ht="99.95" customHeight="1">
      <c r="A51" s="350" t="s">
        <v>588</v>
      </c>
      <c r="B51" s="346"/>
      <c r="C51" s="346"/>
      <c r="D51" s="346"/>
      <c r="E51" s="346"/>
      <c r="F51" s="346"/>
      <c r="G51" s="346"/>
      <c r="H51" s="346"/>
      <c r="I51" s="347"/>
      <c r="J51" s="235">
        <f>SUM(J29:J48)</f>
        <v>229925487</v>
      </c>
      <c r="K51" s="235">
        <f t="shared" ref="K51" si="5">SUM(K29:K48)</f>
        <v>0</v>
      </c>
      <c r="L51" s="235">
        <f>SUM(L29:L50)</f>
        <v>283525785</v>
      </c>
    </row>
    <row r="52" spans="1:13" s="242" customFormat="1" ht="99.95" customHeight="1">
      <c r="A52" s="348" t="s">
        <v>240</v>
      </c>
      <c r="B52" s="351"/>
      <c r="C52" s="351"/>
      <c r="D52" s="351"/>
      <c r="E52" s="351"/>
      <c r="F52" s="351"/>
      <c r="G52" s="351"/>
      <c r="H52" s="346"/>
      <c r="I52" s="347"/>
      <c r="J52" s="234"/>
      <c r="K52" s="233"/>
      <c r="L52" s="224"/>
    </row>
    <row r="53" spans="1:13" s="242" customFormat="1" ht="99.95" customHeight="1">
      <c r="A53" s="343" t="s">
        <v>241</v>
      </c>
      <c r="B53" s="346"/>
      <c r="C53" s="346"/>
      <c r="D53" s="346"/>
      <c r="E53" s="346"/>
      <c r="F53" s="346"/>
      <c r="G53" s="346"/>
      <c r="H53" s="347"/>
      <c r="I53" s="259"/>
      <c r="J53" s="234"/>
      <c r="K53" s="233"/>
      <c r="L53" s="224"/>
    </row>
    <row r="54" spans="1:13" s="242" customFormat="1" ht="99.95" customHeight="1">
      <c r="A54" s="349" t="s">
        <v>589</v>
      </c>
      <c r="B54" s="346"/>
      <c r="C54" s="346"/>
      <c r="D54" s="346"/>
      <c r="E54" s="346"/>
      <c r="F54" s="346"/>
      <c r="G54" s="346"/>
      <c r="H54" s="347"/>
      <c r="I54" s="225">
        <v>1210</v>
      </c>
      <c r="J54" s="234">
        <v>13673000</v>
      </c>
      <c r="K54" s="233"/>
      <c r="L54" s="224">
        <f>J54</f>
        <v>13673000</v>
      </c>
    </row>
    <row r="55" spans="1:13" s="242" customFormat="1" ht="99.95" customHeight="1">
      <c r="A55" s="343" t="s">
        <v>242</v>
      </c>
      <c r="B55" s="346"/>
      <c r="C55" s="346"/>
      <c r="D55" s="346"/>
      <c r="E55" s="346"/>
      <c r="F55" s="346"/>
      <c r="G55" s="346"/>
      <c r="H55" s="347"/>
      <c r="I55" s="225"/>
      <c r="J55" s="234">
        <v>7493000</v>
      </c>
      <c r="K55" s="233"/>
      <c r="L55" s="224">
        <f>J55</f>
        <v>7493000</v>
      </c>
    </row>
    <row r="56" spans="1:13" s="242" customFormat="1" ht="99.95" customHeight="1">
      <c r="A56" s="343" t="s">
        <v>541</v>
      </c>
      <c r="B56" s="346"/>
      <c r="C56" s="346"/>
      <c r="D56" s="346"/>
      <c r="E56" s="346"/>
      <c r="F56" s="346"/>
      <c r="G56" s="347"/>
      <c r="H56" s="225"/>
      <c r="I56" s="225"/>
      <c r="J56" s="234"/>
      <c r="K56" s="233"/>
      <c r="L56" s="224">
        <f>901674</f>
        <v>901674</v>
      </c>
    </row>
    <row r="57" spans="1:13" s="242" customFormat="1" ht="99.95" customHeight="1">
      <c r="A57" s="343" t="s">
        <v>364</v>
      </c>
      <c r="B57" s="346"/>
      <c r="C57" s="346"/>
      <c r="D57" s="346"/>
      <c r="E57" s="346"/>
      <c r="F57" s="346"/>
      <c r="G57" s="347"/>
      <c r="H57" s="225"/>
      <c r="I57" s="225"/>
      <c r="J57" s="234"/>
      <c r="K57" s="233"/>
      <c r="L57" s="224">
        <f>7606535+728644</f>
        <v>8335179</v>
      </c>
    </row>
    <row r="58" spans="1:13" s="242" customFormat="1" ht="99.95" customHeight="1">
      <c r="A58" s="348" t="s">
        <v>56</v>
      </c>
      <c r="B58" s="346"/>
      <c r="C58" s="346"/>
      <c r="D58" s="346"/>
      <c r="E58" s="346"/>
      <c r="F58" s="346"/>
      <c r="G58" s="346"/>
      <c r="H58" s="346"/>
      <c r="I58" s="347"/>
      <c r="J58" s="235">
        <f>SUM(J54:J57)</f>
        <v>21166000</v>
      </c>
      <c r="K58" s="235">
        <f t="shared" ref="K58:L58" si="6">SUM(K54:K57)</f>
        <v>0</v>
      </c>
      <c r="L58" s="235">
        <f t="shared" si="6"/>
        <v>30402853</v>
      </c>
    </row>
    <row r="59" spans="1:13" s="242" customFormat="1" ht="99.95" customHeight="1">
      <c r="A59" s="343" t="s">
        <v>606</v>
      </c>
      <c r="B59" s="346"/>
      <c r="C59" s="346"/>
      <c r="D59" s="346"/>
      <c r="E59" s="346"/>
      <c r="F59" s="346"/>
      <c r="G59" s="346"/>
      <c r="H59" s="346"/>
      <c r="I59" s="347"/>
      <c r="J59" s="235"/>
      <c r="K59" s="235"/>
      <c r="L59" s="224">
        <f>7532264+136802</f>
        <v>7669066</v>
      </c>
    </row>
    <row r="60" spans="1:13" s="242" customFormat="1" ht="99.95" customHeight="1">
      <c r="A60" s="348" t="s">
        <v>243</v>
      </c>
      <c r="B60" s="346"/>
      <c r="C60" s="346"/>
      <c r="D60" s="346"/>
      <c r="E60" s="346"/>
      <c r="F60" s="346"/>
      <c r="G60" s="346"/>
      <c r="H60" s="346"/>
      <c r="I60" s="347"/>
      <c r="J60" s="235">
        <f>J15+J26+J51+J58</f>
        <v>600509720</v>
      </c>
      <c r="K60" s="235">
        <f t="shared" ref="K60" si="7">K15+K26+K51+K58</f>
        <v>0</v>
      </c>
      <c r="L60" s="235">
        <f>L15+L26+L51+L58+L59</f>
        <v>668662305</v>
      </c>
      <c r="M60" s="241"/>
    </row>
    <row r="61" spans="1:13" s="242" customFormat="1" ht="99.95" customHeight="1">
      <c r="A61" s="348" t="s">
        <v>244</v>
      </c>
      <c r="B61" s="351"/>
      <c r="C61" s="351"/>
      <c r="D61" s="351"/>
      <c r="E61" s="351"/>
      <c r="F61" s="351"/>
      <c r="G61" s="351"/>
      <c r="H61" s="346"/>
      <c r="I61" s="347"/>
      <c r="J61" s="233"/>
      <c r="K61" s="233"/>
      <c r="L61" s="224"/>
    </row>
    <row r="62" spans="1:13" s="242" customFormat="1" ht="99.95" customHeight="1">
      <c r="A62" s="343" t="s">
        <v>245</v>
      </c>
      <c r="B62" s="346"/>
      <c r="C62" s="346"/>
      <c r="D62" s="346"/>
      <c r="E62" s="346"/>
      <c r="F62" s="346"/>
      <c r="G62" s="346"/>
      <c r="H62" s="346"/>
      <c r="I62" s="347"/>
      <c r="J62" s="236">
        <v>1200000</v>
      </c>
      <c r="K62" s="233"/>
      <c r="L62" s="224">
        <f>J62</f>
        <v>1200000</v>
      </c>
    </row>
    <row r="63" spans="1:13" s="242" customFormat="1" ht="99.95" customHeight="1">
      <c r="A63" s="343" t="s">
        <v>484</v>
      </c>
      <c r="B63" s="346"/>
      <c r="C63" s="346"/>
      <c r="D63" s="346"/>
      <c r="E63" s="346"/>
      <c r="F63" s="346"/>
      <c r="G63" s="346"/>
      <c r="H63" s="346"/>
      <c r="I63" s="347"/>
      <c r="J63" s="236">
        <v>7376560</v>
      </c>
      <c r="K63" s="233"/>
      <c r="L63" s="224">
        <f t="shared" ref="L63:L67" si="8">J63</f>
        <v>7376560</v>
      </c>
    </row>
    <row r="64" spans="1:13" s="242" customFormat="1" ht="99.95" customHeight="1">
      <c r="A64" s="343" t="s">
        <v>631</v>
      </c>
      <c r="B64" s="346"/>
      <c r="C64" s="346"/>
      <c r="D64" s="346"/>
      <c r="E64" s="346"/>
      <c r="F64" s="346"/>
      <c r="G64" s="346"/>
      <c r="H64" s="346"/>
      <c r="I64" s="347"/>
      <c r="J64" s="236"/>
      <c r="K64" s="233"/>
      <c r="L64" s="224">
        <f>83850020+137882563-83850020</f>
        <v>137882563</v>
      </c>
    </row>
    <row r="65" spans="1:12" s="242" customFormat="1" ht="99.95" customHeight="1">
      <c r="A65" s="343" t="s">
        <v>609</v>
      </c>
      <c r="B65" s="346"/>
      <c r="C65" s="346"/>
      <c r="D65" s="346"/>
      <c r="E65" s="346"/>
      <c r="F65" s="346"/>
      <c r="G65" s="346"/>
      <c r="H65" s="346"/>
      <c r="I65" s="347"/>
      <c r="J65" s="236"/>
      <c r="K65" s="233"/>
      <c r="L65" s="224">
        <f>20659363+837036</f>
        <v>21496399</v>
      </c>
    </row>
    <row r="66" spans="1:12" s="242" customFormat="1" ht="99.95" customHeight="1">
      <c r="A66" s="343" t="s">
        <v>481</v>
      </c>
      <c r="B66" s="346"/>
      <c r="C66" s="346"/>
      <c r="D66" s="346"/>
      <c r="E66" s="346"/>
      <c r="F66" s="346"/>
      <c r="G66" s="346"/>
      <c r="H66" s="346"/>
      <c r="I66" s="347"/>
      <c r="J66" s="236">
        <v>51326460</v>
      </c>
      <c r="K66" s="233"/>
      <c r="L66" s="224">
        <f>J66+1979640+8313240</f>
        <v>61619340</v>
      </c>
    </row>
    <row r="67" spans="1:12" s="242" customFormat="1" ht="99.95" customHeight="1">
      <c r="A67" s="343" t="s">
        <v>482</v>
      </c>
      <c r="B67" s="346"/>
      <c r="C67" s="346"/>
      <c r="D67" s="346"/>
      <c r="E67" s="346"/>
      <c r="F67" s="346"/>
      <c r="G67" s="346"/>
      <c r="H67" s="346"/>
      <c r="I67" s="347"/>
      <c r="J67" s="236">
        <v>11100000</v>
      </c>
      <c r="K67" s="233"/>
      <c r="L67" s="224">
        <f t="shared" si="8"/>
        <v>11100000</v>
      </c>
    </row>
    <row r="68" spans="1:12" s="242" customFormat="1" ht="99.95" customHeight="1">
      <c r="A68" s="343" t="s">
        <v>483</v>
      </c>
      <c r="B68" s="346"/>
      <c r="C68" s="346"/>
      <c r="D68" s="346"/>
      <c r="E68" s="346"/>
      <c r="F68" s="346"/>
      <c r="G68" s="346"/>
      <c r="H68" s="346"/>
      <c r="I68" s="347"/>
      <c r="J68" s="236">
        <v>3000000</v>
      </c>
      <c r="K68" s="233"/>
      <c r="L68" s="224">
        <v>3350000</v>
      </c>
    </row>
    <row r="69" spans="1:12" s="242" customFormat="1" ht="99.95" customHeight="1">
      <c r="A69" s="343" t="s">
        <v>542</v>
      </c>
      <c r="B69" s="346"/>
      <c r="C69" s="346"/>
      <c r="D69" s="346"/>
      <c r="E69" s="346"/>
      <c r="F69" s="346"/>
      <c r="G69" s="346"/>
      <c r="H69" s="346"/>
      <c r="I69" s="347"/>
      <c r="J69" s="236"/>
      <c r="K69" s="233"/>
      <c r="L69" s="224">
        <v>5287448</v>
      </c>
    </row>
    <row r="70" spans="1:12" s="242" customFormat="1" ht="99.95" customHeight="1">
      <c r="A70" s="343" t="s">
        <v>610</v>
      </c>
      <c r="B70" s="344"/>
      <c r="C70" s="344"/>
      <c r="D70" s="344"/>
      <c r="E70" s="344"/>
      <c r="F70" s="344"/>
      <c r="G70" s="344"/>
      <c r="H70" s="344"/>
      <c r="I70" s="345"/>
      <c r="J70" s="236"/>
      <c r="K70" s="233"/>
      <c r="L70" s="224">
        <v>1393764</v>
      </c>
    </row>
    <row r="71" spans="1:12" s="242" customFormat="1" ht="99.95" customHeight="1">
      <c r="A71" s="343" t="s">
        <v>615</v>
      </c>
      <c r="B71" s="344"/>
      <c r="C71" s="344"/>
      <c r="D71" s="344"/>
      <c r="E71" s="344"/>
      <c r="F71" s="344"/>
      <c r="G71" s="344"/>
      <c r="H71" s="344"/>
      <c r="I71" s="345"/>
      <c r="J71" s="236"/>
      <c r="K71" s="233"/>
      <c r="L71" s="224">
        <v>372000</v>
      </c>
    </row>
    <row r="72" spans="1:12" s="242" customFormat="1" ht="99.95" customHeight="1">
      <c r="A72" s="343" t="s">
        <v>636</v>
      </c>
      <c r="B72" s="344"/>
      <c r="C72" s="344"/>
      <c r="D72" s="344"/>
      <c r="E72" s="344"/>
      <c r="F72" s="344"/>
      <c r="G72" s="344"/>
      <c r="H72" s="344"/>
      <c r="I72" s="345"/>
      <c r="J72" s="236"/>
      <c r="K72" s="233"/>
      <c r="L72" s="224">
        <v>3100000</v>
      </c>
    </row>
    <row r="73" spans="1:12" s="242" customFormat="1" ht="99.95" customHeight="1">
      <c r="A73" s="343" t="s">
        <v>637</v>
      </c>
      <c r="B73" s="344"/>
      <c r="C73" s="344"/>
      <c r="D73" s="344"/>
      <c r="E73" s="344"/>
      <c r="F73" s="344"/>
      <c r="G73" s="344"/>
      <c r="H73" s="344"/>
      <c r="I73" s="345"/>
      <c r="J73" s="236"/>
      <c r="K73" s="233"/>
      <c r="L73" s="224">
        <v>4716000</v>
      </c>
    </row>
    <row r="74" spans="1:12" s="242" customFormat="1" ht="99.95" customHeight="1">
      <c r="A74" s="348" t="s">
        <v>246</v>
      </c>
      <c r="B74" s="346"/>
      <c r="C74" s="346"/>
      <c r="D74" s="346"/>
      <c r="E74" s="346"/>
      <c r="F74" s="346"/>
      <c r="G74" s="346"/>
      <c r="H74" s="346"/>
      <c r="I74" s="347"/>
      <c r="J74" s="235">
        <f>SUM(J62:K68)</f>
        <v>74003020</v>
      </c>
      <c r="K74" s="235"/>
      <c r="L74" s="235">
        <f>SUM(L62:M73)</f>
        <v>258894074</v>
      </c>
    </row>
    <row r="75" spans="1:12" s="242" customFormat="1" ht="99.95" customHeight="1">
      <c r="A75" s="348" t="s">
        <v>247</v>
      </c>
      <c r="B75" s="351"/>
      <c r="C75" s="351"/>
      <c r="D75" s="351"/>
      <c r="E75" s="351"/>
      <c r="F75" s="351"/>
      <c r="G75" s="351"/>
      <c r="H75" s="346"/>
      <c r="I75" s="347"/>
      <c r="J75" s="233"/>
      <c r="K75" s="233"/>
      <c r="L75" s="224"/>
    </row>
    <row r="76" spans="1:12" s="242" customFormat="1" ht="99.95" customHeight="1">
      <c r="A76" s="343" t="s">
        <v>248</v>
      </c>
      <c r="B76" s="346"/>
      <c r="C76" s="346"/>
      <c r="D76" s="346"/>
      <c r="E76" s="346"/>
      <c r="F76" s="346"/>
      <c r="G76" s="346"/>
      <c r="H76" s="346"/>
      <c r="I76" s="347"/>
      <c r="J76" s="233"/>
      <c r="K76" s="233"/>
      <c r="L76" s="224"/>
    </row>
    <row r="77" spans="1:12" s="242" customFormat="1" ht="99.95" customHeight="1">
      <c r="A77" s="343" t="s">
        <v>556</v>
      </c>
      <c r="B77" s="346"/>
      <c r="C77" s="346"/>
      <c r="D77" s="346"/>
      <c r="E77" s="346"/>
      <c r="F77" s="346"/>
      <c r="G77" s="346"/>
      <c r="H77" s="346"/>
      <c r="I77" s="347"/>
      <c r="J77" s="234">
        <v>25093000</v>
      </c>
      <c r="K77" s="233"/>
      <c r="L77" s="224">
        <v>25093464</v>
      </c>
    </row>
    <row r="78" spans="1:12" s="242" customFormat="1" ht="99.95" customHeight="1">
      <c r="A78" s="343" t="s">
        <v>578</v>
      </c>
      <c r="B78" s="346"/>
      <c r="C78" s="346"/>
      <c r="D78" s="346"/>
      <c r="E78" s="346"/>
      <c r="F78" s="346"/>
      <c r="G78" s="346"/>
      <c r="H78" s="346"/>
      <c r="I78" s="347"/>
      <c r="J78" s="234">
        <v>20000000</v>
      </c>
      <c r="K78" s="233"/>
      <c r="L78" s="224">
        <f>J78</f>
        <v>20000000</v>
      </c>
    </row>
    <row r="79" spans="1:12" s="242" customFormat="1" ht="99.95" customHeight="1">
      <c r="A79" s="343" t="s">
        <v>577</v>
      </c>
      <c r="B79" s="346"/>
      <c r="C79" s="346"/>
      <c r="D79" s="346"/>
      <c r="E79" s="346"/>
      <c r="F79" s="346"/>
      <c r="G79" s="346"/>
      <c r="H79" s="346"/>
      <c r="I79" s="347"/>
      <c r="J79" s="234"/>
      <c r="K79" s="233"/>
      <c r="L79" s="224">
        <f>126139133</f>
        <v>126139133</v>
      </c>
    </row>
    <row r="80" spans="1:12" s="242" customFormat="1" ht="99.95" customHeight="1">
      <c r="A80" s="343" t="s">
        <v>619</v>
      </c>
      <c r="B80" s="346"/>
      <c r="C80" s="346"/>
      <c r="D80" s="346"/>
      <c r="E80" s="346"/>
      <c r="F80" s="346"/>
      <c r="G80" s="346"/>
      <c r="H80" s="346"/>
      <c r="I80" s="347"/>
      <c r="J80" s="234"/>
      <c r="K80" s="233"/>
      <c r="L80" s="224">
        <v>12000000</v>
      </c>
    </row>
    <row r="81" spans="1:12" s="242" customFormat="1" ht="99.95" customHeight="1">
      <c r="A81" s="343" t="s">
        <v>642</v>
      </c>
      <c r="B81" s="346"/>
      <c r="C81" s="346"/>
      <c r="D81" s="346"/>
      <c r="E81" s="346"/>
      <c r="F81" s="346"/>
      <c r="G81" s="346"/>
      <c r="H81" s="346"/>
      <c r="I81" s="347"/>
      <c r="J81" s="234"/>
      <c r="K81" s="233"/>
      <c r="L81" s="224">
        <v>23076916</v>
      </c>
    </row>
    <row r="82" spans="1:12" s="242" customFormat="1" ht="99.95" customHeight="1">
      <c r="A82" s="348" t="s">
        <v>249</v>
      </c>
      <c r="B82" s="346"/>
      <c r="C82" s="346"/>
      <c r="D82" s="346"/>
      <c r="E82" s="346"/>
      <c r="F82" s="346"/>
      <c r="G82" s="346"/>
      <c r="H82" s="346"/>
      <c r="I82" s="347"/>
      <c r="J82" s="235">
        <f>SUM(J77:J81)</f>
        <v>45093000</v>
      </c>
      <c r="K82" s="235">
        <f t="shared" ref="K82:L82" si="9">SUM(K77:K81)</f>
        <v>0</v>
      </c>
      <c r="L82" s="235">
        <f t="shared" si="9"/>
        <v>206309513</v>
      </c>
    </row>
    <row r="83" spans="1:12" s="242" customFormat="1" ht="99.95" customHeight="1">
      <c r="A83" s="348" t="s">
        <v>250</v>
      </c>
      <c r="B83" s="351"/>
      <c r="C83" s="351"/>
      <c r="D83" s="351"/>
      <c r="E83" s="351"/>
      <c r="F83" s="351"/>
      <c r="G83" s="351"/>
      <c r="H83" s="346"/>
      <c r="I83" s="347"/>
      <c r="J83" s="234"/>
      <c r="K83" s="233"/>
      <c r="L83" s="224"/>
    </row>
    <row r="84" spans="1:12" s="242" customFormat="1" ht="99.95" customHeight="1">
      <c r="A84" s="343" t="s">
        <v>251</v>
      </c>
      <c r="B84" s="346"/>
      <c r="C84" s="346"/>
      <c r="D84" s="346"/>
      <c r="E84" s="346"/>
      <c r="F84" s="346"/>
      <c r="G84" s="346"/>
      <c r="H84" s="347"/>
      <c r="I84" s="259"/>
      <c r="J84" s="234"/>
      <c r="K84" s="233"/>
      <c r="L84" s="224"/>
    </row>
    <row r="85" spans="1:12" s="242" customFormat="1" ht="99.95" customHeight="1">
      <c r="A85" s="343" t="s">
        <v>557</v>
      </c>
      <c r="B85" s="346"/>
      <c r="C85" s="346"/>
      <c r="D85" s="346"/>
      <c r="E85" s="346"/>
      <c r="F85" s="346"/>
      <c r="G85" s="346"/>
      <c r="H85" s="346"/>
      <c r="I85" s="347"/>
      <c r="J85" s="234">
        <f>775000000+20000000</f>
        <v>795000000</v>
      </c>
      <c r="K85" s="233"/>
      <c r="L85" s="224">
        <v>805000000</v>
      </c>
    </row>
    <row r="86" spans="1:12" s="242" customFormat="1" ht="99.95" customHeight="1">
      <c r="A86" s="343" t="s">
        <v>252</v>
      </c>
      <c r="B86" s="346"/>
      <c r="C86" s="346"/>
      <c r="D86" s="346"/>
      <c r="E86" s="346"/>
      <c r="F86" s="346"/>
      <c r="G86" s="346"/>
      <c r="H86" s="346"/>
      <c r="I86" s="347"/>
      <c r="J86" s="234"/>
      <c r="K86" s="233"/>
      <c r="L86" s="224"/>
    </row>
    <row r="87" spans="1:12" s="242" customFormat="1" ht="99.95" customHeight="1">
      <c r="A87" s="343" t="s">
        <v>558</v>
      </c>
      <c r="B87" s="346"/>
      <c r="C87" s="346"/>
      <c r="D87" s="346"/>
      <c r="E87" s="346"/>
      <c r="F87" s="346"/>
      <c r="G87" s="346"/>
      <c r="H87" s="346"/>
      <c r="I87" s="347"/>
      <c r="J87" s="234">
        <v>33000000</v>
      </c>
      <c r="K87" s="233"/>
      <c r="L87" s="224">
        <f t="shared" ref="L87:L89" si="10">J87</f>
        <v>33000000</v>
      </c>
    </row>
    <row r="88" spans="1:12" s="242" customFormat="1" ht="99.95" customHeight="1">
      <c r="A88" s="343" t="s">
        <v>253</v>
      </c>
      <c r="B88" s="346"/>
      <c r="C88" s="346"/>
      <c r="D88" s="346"/>
      <c r="E88" s="346"/>
      <c r="F88" s="346"/>
      <c r="G88" s="346"/>
      <c r="H88" s="346"/>
      <c r="I88" s="347"/>
      <c r="J88" s="234"/>
      <c r="K88" s="233"/>
      <c r="L88" s="224"/>
    </row>
    <row r="89" spans="1:12" s="242" customFormat="1" ht="99.95" customHeight="1">
      <c r="A89" s="343" t="s">
        <v>560</v>
      </c>
      <c r="B89" s="346"/>
      <c r="C89" s="346"/>
      <c r="D89" s="346"/>
      <c r="E89" s="346"/>
      <c r="F89" s="346"/>
      <c r="G89" s="346"/>
      <c r="H89" s="346"/>
      <c r="I89" s="347"/>
      <c r="J89" s="234">
        <v>13000000</v>
      </c>
      <c r="K89" s="233"/>
      <c r="L89" s="224">
        <f t="shared" si="10"/>
        <v>13000000</v>
      </c>
    </row>
    <row r="90" spans="1:12" s="242" customFormat="1" ht="99.95" customHeight="1">
      <c r="A90" s="343" t="s">
        <v>254</v>
      </c>
      <c r="B90" s="346"/>
      <c r="C90" s="346"/>
      <c r="D90" s="346"/>
      <c r="E90" s="346"/>
      <c r="F90" s="346"/>
      <c r="G90" s="346"/>
      <c r="H90" s="346"/>
      <c r="I90" s="347"/>
      <c r="J90" s="234"/>
      <c r="K90" s="233"/>
      <c r="L90" s="224"/>
    </row>
    <row r="91" spans="1:12" s="242" customFormat="1" ht="99.95" customHeight="1">
      <c r="A91" s="343" t="s">
        <v>559</v>
      </c>
      <c r="B91" s="346"/>
      <c r="C91" s="346"/>
      <c r="D91" s="346"/>
      <c r="E91" s="346"/>
      <c r="F91" s="346"/>
      <c r="G91" s="346"/>
      <c r="H91" s="346"/>
      <c r="I91" s="347"/>
      <c r="J91" s="234"/>
      <c r="K91" s="233"/>
      <c r="L91" s="224"/>
    </row>
    <row r="92" spans="1:12" s="242" customFormat="1" ht="99.95" customHeight="1">
      <c r="A92" s="348" t="s">
        <v>255</v>
      </c>
      <c r="B92" s="346"/>
      <c r="C92" s="346"/>
      <c r="D92" s="346"/>
      <c r="E92" s="346"/>
      <c r="F92" s="346"/>
      <c r="G92" s="346"/>
      <c r="H92" s="346"/>
      <c r="I92" s="347"/>
      <c r="J92" s="235">
        <f>SUM(J85:J91)</f>
        <v>841000000</v>
      </c>
      <c r="K92" s="235">
        <f t="shared" ref="K92:L92" si="11">SUM(K85:K91)</f>
        <v>0</v>
      </c>
      <c r="L92" s="235">
        <f t="shared" si="11"/>
        <v>851000000</v>
      </c>
    </row>
    <row r="93" spans="1:12" s="242" customFormat="1" ht="99.95" customHeight="1">
      <c r="A93" s="362" t="s">
        <v>256</v>
      </c>
      <c r="B93" s="363"/>
      <c r="C93" s="363"/>
      <c r="D93" s="363"/>
      <c r="E93" s="363"/>
      <c r="F93" s="363"/>
      <c r="G93" s="363"/>
      <c r="H93" s="259"/>
      <c r="I93" s="259"/>
      <c r="J93" s="234"/>
      <c r="K93" s="233"/>
      <c r="L93" s="224"/>
    </row>
    <row r="94" spans="1:12" s="242" customFormat="1" ht="99.95" customHeight="1">
      <c r="A94" s="343" t="s">
        <v>257</v>
      </c>
      <c r="B94" s="346"/>
      <c r="C94" s="346"/>
      <c r="D94" s="346"/>
      <c r="E94" s="346"/>
      <c r="F94" s="346"/>
      <c r="G94" s="346"/>
      <c r="H94" s="346"/>
      <c r="I94" s="347"/>
      <c r="J94" s="234"/>
      <c r="K94" s="233"/>
      <c r="L94" s="224"/>
    </row>
    <row r="95" spans="1:12" s="242" customFormat="1" ht="99.95" customHeight="1">
      <c r="A95" s="343" t="s">
        <v>258</v>
      </c>
      <c r="B95" s="346"/>
      <c r="C95" s="346"/>
      <c r="D95" s="346"/>
      <c r="E95" s="346"/>
      <c r="F95" s="346"/>
      <c r="G95" s="346"/>
      <c r="H95" s="346"/>
      <c r="I95" s="347"/>
      <c r="J95" s="234">
        <v>15000000</v>
      </c>
      <c r="K95" s="233"/>
      <c r="L95" s="224">
        <f>15000000</f>
        <v>15000000</v>
      </c>
    </row>
    <row r="96" spans="1:12" s="242" customFormat="1" ht="99.95" customHeight="1">
      <c r="A96" s="343" t="s">
        <v>259</v>
      </c>
      <c r="B96" s="346"/>
      <c r="C96" s="346"/>
      <c r="D96" s="346"/>
      <c r="E96" s="346"/>
      <c r="F96" s="346"/>
      <c r="G96" s="346"/>
      <c r="H96" s="346"/>
      <c r="I96" s="347"/>
      <c r="J96" s="234">
        <v>4000000</v>
      </c>
      <c r="K96" s="233"/>
      <c r="L96" s="224">
        <v>4400000</v>
      </c>
    </row>
    <row r="97" spans="1:12" s="242" customFormat="1" ht="99.95" customHeight="1">
      <c r="A97" s="343" t="s">
        <v>260</v>
      </c>
      <c r="B97" s="346"/>
      <c r="C97" s="346"/>
      <c r="D97" s="346"/>
      <c r="E97" s="346"/>
      <c r="F97" s="346"/>
      <c r="G97" s="346"/>
      <c r="H97" s="346"/>
      <c r="I97" s="347"/>
      <c r="J97" s="234">
        <v>2500000</v>
      </c>
      <c r="K97" s="233"/>
      <c r="L97" s="224">
        <f t="shared" ref="L97:L100" si="12">J97</f>
        <v>2500000</v>
      </c>
    </row>
    <row r="98" spans="1:12" s="242" customFormat="1" ht="99.95" customHeight="1">
      <c r="A98" s="343" t="s">
        <v>374</v>
      </c>
      <c r="B98" s="346"/>
      <c r="C98" s="346"/>
      <c r="D98" s="346"/>
      <c r="E98" s="346"/>
      <c r="F98" s="346"/>
      <c r="G98" s="346"/>
      <c r="H98" s="346"/>
      <c r="I98" s="347"/>
      <c r="J98" s="234">
        <v>163150000</v>
      </c>
      <c r="K98" s="233"/>
      <c r="L98" s="224">
        <f t="shared" si="12"/>
        <v>163150000</v>
      </c>
    </row>
    <row r="99" spans="1:12" s="242" customFormat="1" ht="99.95" customHeight="1">
      <c r="A99" s="343" t="s">
        <v>261</v>
      </c>
      <c r="B99" s="346"/>
      <c r="C99" s="346"/>
      <c r="D99" s="346"/>
      <c r="E99" s="346"/>
      <c r="F99" s="346"/>
      <c r="G99" s="346"/>
      <c r="H99" s="346"/>
      <c r="I99" s="347"/>
      <c r="J99" s="234"/>
      <c r="K99" s="233"/>
      <c r="L99" s="224">
        <f t="shared" si="12"/>
        <v>0</v>
      </c>
    </row>
    <row r="100" spans="1:12" s="242" customFormat="1" ht="99.95" customHeight="1">
      <c r="A100" s="343" t="s">
        <v>262</v>
      </c>
      <c r="B100" s="346"/>
      <c r="C100" s="346"/>
      <c r="D100" s="346"/>
      <c r="E100" s="346"/>
      <c r="F100" s="346"/>
      <c r="G100" s="346"/>
      <c r="H100" s="346"/>
      <c r="I100" s="347"/>
      <c r="J100" s="234">
        <v>6500000</v>
      </c>
      <c r="K100" s="233"/>
      <c r="L100" s="224">
        <f t="shared" si="12"/>
        <v>6500000</v>
      </c>
    </row>
    <row r="101" spans="1:12" s="242" customFormat="1" ht="99.95" customHeight="1">
      <c r="A101" s="343" t="s">
        <v>263</v>
      </c>
      <c r="B101" s="346"/>
      <c r="C101" s="346"/>
      <c r="D101" s="346"/>
      <c r="E101" s="346"/>
      <c r="F101" s="346"/>
      <c r="G101" s="346"/>
      <c r="H101" s="346"/>
      <c r="I101" s="347"/>
      <c r="J101" s="234">
        <v>132500000</v>
      </c>
      <c r="K101" s="234"/>
      <c r="L101" s="224">
        <v>128816357</v>
      </c>
    </row>
    <row r="102" spans="1:12" s="242" customFormat="1" ht="99.95" customHeight="1">
      <c r="A102" s="348" t="s">
        <v>76</v>
      </c>
      <c r="B102" s="346"/>
      <c r="C102" s="346"/>
      <c r="D102" s="346"/>
      <c r="E102" s="346"/>
      <c r="F102" s="346"/>
      <c r="G102" s="346"/>
      <c r="H102" s="346"/>
      <c r="I102" s="347"/>
      <c r="J102" s="235">
        <f>SUM(J95:J101)</f>
        <v>323650000</v>
      </c>
      <c r="K102" s="235">
        <f t="shared" ref="K102:L102" si="13">SUM(K95:K101)</f>
        <v>0</v>
      </c>
      <c r="L102" s="235">
        <f t="shared" si="13"/>
        <v>320366357</v>
      </c>
    </row>
    <row r="103" spans="1:12" s="242" customFormat="1" ht="99.95" customHeight="1">
      <c r="A103" s="348" t="s">
        <v>264</v>
      </c>
      <c r="B103" s="351"/>
      <c r="C103" s="351"/>
      <c r="D103" s="351"/>
      <c r="E103" s="351"/>
      <c r="F103" s="351"/>
      <c r="G103" s="351"/>
      <c r="H103" s="346"/>
      <c r="I103" s="347"/>
      <c r="J103" s="235"/>
      <c r="K103" s="233"/>
      <c r="L103" s="224"/>
    </row>
    <row r="104" spans="1:12" s="242" customFormat="1" ht="99.95" customHeight="1">
      <c r="A104" s="343" t="s">
        <v>265</v>
      </c>
      <c r="B104" s="346"/>
      <c r="C104" s="346"/>
      <c r="D104" s="346"/>
      <c r="E104" s="346"/>
      <c r="F104" s="346"/>
      <c r="G104" s="346"/>
      <c r="H104" s="346"/>
      <c r="I104" s="347"/>
      <c r="J104" s="235"/>
      <c r="K104" s="233"/>
      <c r="L104" s="224"/>
    </row>
    <row r="105" spans="1:12" s="242" customFormat="1" ht="99.95" customHeight="1">
      <c r="A105" s="343" t="s">
        <v>552</v>
      </c>
      <c r="B105" s="346"/>
      <c r="C105" s="346"/>
      <c r="D105" s="346"/>
      <c r="E105" s="346"/>
      <c r="F105" s="346"/>
      <c r="G105" s="346"/>
      <c r="H105" s="346"/>
      <c r="I105" s="347"/>
      <c r="J105" s="236">
        <v>38000000</v>
      </c>
      <c r="K105" s="233"/>
      <c r="L105" s="224">
        <f>J105</f>
        <v>38000000</v>
      </c>
    </row>
    <row r="106" spans="1:12" s="242" customFormat="1" ht="99.95" customHeight="1">
      <c r="A106" s="343" t="s">
        <v>628</v>
      </c>
      <c r="B106" s="344"/>
      <c r="C106" s="344"/>
      <c r="D106" s="344"/>
      <c r="E106" s="344"/>
      <c r="F106" s="344"/>
      <c r="G106" s="344"/>
      <c r="H106" s="344"/>
      <c r="I106" s="345"/>
      <c r="J106" s="236"/>
      <c r="K106" s="233"/>
      <c r="L106" s="224">
        <v>400000</v>
      </c>
    </row>
    <row r="107" spans="1:12" s="242" customFormat="1" ht="99.95" customHeight="1">
      <c r="A107" s="343" t="s">
        <v>562</v>
      </c>
      <c r="B107" s="346"/>
      <c r="C107" s="346"/>
      <c r="D107" s="346"/>
      <c r="E107" s="346"/>
      <c r="F107" s="346"/>
      <c r="G107" s="346"/>
      <c r="H107" s="346"/>
      <c r="I107" s="347"/>
      <c r="J107" s="236">
        <v>7140000</v>
      </c>
      <c r="K107" s="233"/>
      <c r="L107" s="224">
        <f>J107</f>
        <v>7140000</v>
      </c>
    </row>
    <row r="108" spans="1:12" s="242" customFormat="1" ht="99.95" customHeight="1">
      <c r="A108" s="343" t="s">
        <v>553</v>
      </c>
      <c r="B108" s="346"/>
      <c r="C108" s="346"/>
      <c r="D108" s="346"/>
      <c r="E108" s="346"/>
      <c r="F108" s="346"/>
      <c r="G108" s="346"/>
      <c r="H108" s="346"/>
      <c r="I108" s="347"/>
      <c r="J108" s="236">
        <v>4500000</v>
      </c>
      <c r="K108" s="233"/>
      <c r="L108" s="224">
        <f>J108</f>
        <v>4500000</v>
      </c>
    </row>
    <row r="109" spans="1:12" s="242" customFormat="1" ht="99.95" customHeight="1">
      <c r="A109" s="348" t="s">
        <v>78</v>
      </c>
      <c r="B109" s="346"/>
      <c r="C109" s="346"/>
      <c r="D109" s="346"/>
      <c r="E109" s="346"/>
      <c r="F109" s="346"/>
      <c r="G109" s="346"/>
      <c r="H109" s="346"/>
      <c r="I109" s="347"/>
      <c r="J109" s="235">
        <f>SUM(J105:J108)</f>
        <v>49640000</v>
      </c>
      <c r="K109" s="235">
        <f t="shared" ref="K109:L109" si="14">SUM(K105:K108)</f>
        <v>0</v>
      </c>
      <c r="L109" s="235">
        <f t="shared" si="14"/>
        <v>50040000</v>
      </c>
    </row>
    <row r="110" spans="1:12" s="242" customFormat="1" ht="99.95" customHeight="1">
      <c r="A110" s="348" t="s">
        <v>485</v>
      </c>
      <c r="B110" s="351"/>
      <c r="C110" s="351"/>
      <c r="D110" s="351"/>
      <c r="E110" s="351"/>
      <c r="F110" s="351"/>
      <c r="G110" s="351"/>
      <c r="H110" s="346"/>
      <c r="I110" s="347"/>
      <c r="J110" s="233"/>
      <c r="K110" s="233"/>
      <c r="L110" s="224"/>
    </row>
    <row r="111" spans="1:12" s="242" customFormat="1" ht="99.95" customHeight="1">
      <c r="A111" s="343" t="s">
        <v>266</v>
      </c>
      <c r="B111" s="346"/>
      <c r="C111" s="346"/>
      <c r="D111" s="346"/>
      <c r="E111" s="346"/>
      <c r="F111" s="346"/>
      <c r="G111" s="346"/>
      <c r="H111" s="346"/>
      <c r="I111" s="347"/>
      <c r="J111" s="234"/>
      <c r="K111" s="233"/>
      <c r="L111" s="224"/>
    </row>
    <row r="112" spans="1:12" s="242" customFormat="1" ht="99.95" customHeight="1">
      <c r="A112" s="343" t="s">
        <v>561</v>
      </c>
      <c r="B112" s="346"/>
      <c r="C112" s="346"/>
      <c r="D112" s="346"/>
      <c r="E112" s="346"/>
      <c r="F112" s="346"/>
      <c r="G112" s="346"/>
      <c r="H112" s="346"/>
      <c r="I112" s="347"/>
      <c r="J112" s="234">
        <v>360000</v>
      </c>
      <c r="K112" s="234"/>
      <c r="L112" s="224">
        <f>J112</f>
        <v>360000</v>
      </c>
    </row>
    <row r="113" spans="1:16" s="242" customFormat="1" ht="99.95" customHeight="1">
      <c r="A113" s="348" t="s">
        <v>267</v>
      </c>
      <c r="B113" s="346"/>
      <c r="C113" s="346"/>
      <c r="D113" s="346"/>
      <c r="E113" s="346"/>
      <c r="F113" s="346"/>
      <c r="G113" s="346"/>
      <c r="H113" s="346"/>
      <c r="I113" s="347"/>
      <c r="J113" s="235">
        <f>SUM(J111:J112)</f>
        <v>360000</v>
      </c>
      <c r="K113" s="235">
        <f t="shared" ref="K113:L113" si="15">SUM(K111:K112)</f>
        <v>0</v>
      </c>
      <c r="L113" s="235">
        <f t="shared" si="15"/>
        <v>360000</v>
      </c>
    </row>
    <row r="114" spans="1:16" s="242" customFormat="1" ht="99.95" customHeight="1">
      <c r="A114" s="343" t="s">
        <v>599</v>
      </c>
      <c r="B114" s="346"/>
      <c r="C114" s="346"/>
      <c r="D114" s="346"/>
      <c r="E114" s="346"/>
      <c r="F114" s="346"/>
      <c r="G114" s="346"/>
      <c r="H114" s="346"/>
      <c r="I114" s="347"/>
      <c r="J114" s="235"/>
      <c r="K114" s="233"/>
      <c r="L114" s="224">
        <f>48392000</f>
        <v>48392000</v>
      </c>
    </row>
    <row r="115" spans="1:16" s="242" customFormat="1" ht="99.95" customHeight="1"/>
    <row r="116" spans="1:16" s="242" customFormat="1" ht="99.95" customHeight="1">
      <c r="A116" s="348" t="s">
        <v>268</v>
      </c>
      <c r="B116" s="346"/>
      <c r="C116" s="346"/>
      <c r="D116" s="346"/>
      <c r="E116" s="346"/>
      <c r="F116" s="346"/>
      <c r="G116" s="346"/>
      <c r="H116" s="346"/>
      <c r="I116" s="347"/>
      <c r="J116" s="235">
        <f>SUM(J114:J115)</f>
        <v>0</v>
      </c>
      <c r="K116" s="235">
        <f t="shared" ref="K116:L116" si="16">SUM(K114:K115)</f>
        <v>0</v>
      </c>
      <c r="L116" s="235">
        <f t="shared" si="16"/>
        <v>48392000</v>
      </c>
    </row>
    <row r="117" spans="1:16" s="242" customFormat="1" ht="99.95" customHeight="1">
      <c r="A117" s="348" t="s">
        <v>269</v>
      </c>
      <c r="B117" s="351"/>
      <c r="C117" s="351"/>
      <c r="D117" s="351"/>
      <c r="E117" s="351"/>
      <c r="F117" s="351"/>
      <c r="G117" s="351"/>
      <c r="H117" s="346"/>
      <c r="I117" s="347"/>
      <c r="J117" s="233"/>
      <c r="K117" s="233"/>
      <c r="L117" s="224"/>
    </row>
    <row r="118" spans="1:16" s="242" customFormat="1" ht="99.95" customHeight="1">
      <c r="A118" s="343" t="s">
        <v>370</v>
      </c>
      <c r="B118" s="346"/>
      <c r="C118" s="346"/>
      <c r="D118" s="346"/>
      <c r="E118" s="346"/>
      <c r="F118" s="346"/>
      <c r="G118" s="346"/>
      <c r="H118" s="346"/>
      <c r="I118" s="347"/>
      <c r="J118" s="234">
        <v>115790745</v>
      </c>
      <c r="K118" s="233"/>
      <c r="L118" s="224">
        <f>124820025-71567500+83850020+6000000+400000+250000</f>
        <v>143752545</v>
      </c>
      <c r="P118" s="241"/>
    </row>
    <row r="119" spans="1:16" s="242" customFormat="1" ht="99.95" customHeight="1">
      <c r="A119" s="348" t="s">
        <v>270</v>
      </c>
      <c r="B119" s="346"/>
      <c r="C119" s="346"/>
      <c r="D119" s="346"/>
      <c r="E119" s="346"/>
      <c r="F119" s="346"/>
      <c r="G119" s="346"/>
      <c r="H119" s="346"/>
      <c r="I119" s="347"/>
      <c r="J119" s="235">
        <f>SUM(J118:J118)</f>
        <v>115790745</v>
      </c>
      <c r="K119" s="235">
        <f t="shared" ref="K119:L119" si="17">SUM(K118:K118)</f>
        <v>0</v>
      </c>
      <c r="L119" s="235">
        <f t="shared" si="17"/>
        <v>143752545</v>
      </c>
      <c r="P119" s="241"/>
    </row>
    <row r="120" spans="1:16" s="242" customFormat="1" ht="99.95" customHeight="1">
      <c r="A120" s="343" t="s">
        <v>362</v>
      </c>
      <c r="B120" s="346"/>
      <c r="C120" s="346"/>
      <c r="D120" s="346"/>
      <c r="E120" s="346"/>
      <c r="F120" s="346"/>
      <c r="G120" s="346"/>
      <c r="H120" s="346"/>
      <c r="I120" s="347"/>
      <c r="J120" s="234">
        <v>1218382085</v>
      </c>
      <c r="K120" s="233"/>
      <c r="L120" s="224">
        <v>1459670033</v>
      </c>
    </row>
    <row r="121" spans="1:16" s="242" customFormat="1" ht="99.95" customHeight="1">
      <c r="A121" s="343" t="s">
        <v>363</v>
      </c>
      <c r="B121" s="346"/>
      <c r="C121" s="346"/>
      <c r="D121" s="346"/>
      <c r="E121" s="346"/>
      <c r="F121" s="346"/>
      <c r="G121" s="346"/>
      <c r="H121" s="346"/>
      <c r="I121" s="347"/>
      <c r="J121" s="234">
        <v>207087501</v>
      </c>
      <c r="K121" s="233"/>
      <c r="L121" s="224">
        <v>304015154</v>
      </c>
    </row>
    <row r="122" spans="1:16" s="242" customFormat="1" ht="99.95" customHeight="1">
      <c r="A122" s="343" t="s">
        <v>486</v>
      </c>
      <c r="B122" s="346"/>
      <c r="C122" s="346"/>
      <c r="D122" s="346"/>
      <c r="E122" s="346"/>
      <c r="F122" s="346"/>
      <c r="G122" s="346"/>
      <c r="H122" s="346"/>
      <c r="I122" s="347"/>
      <c r="J122" s="234">
        <v>634750</v>
      </c>
      <c r="K122" s="233"/>
      <c r="L122" s="224">
        <f>J122</f>
        <v>634750</v>
      </c>
    </row>
    <row r="123" spans="1:16" s="242" customFormat="1" ht="99.95" customHeight="1">
      <c r="A123" s="348" t="s">
        <v>271</v>
      </c>
      <c r="B123" s="346"/>
      <c r="C123" s="346"/>
      <c r="D123" s="346"/>
      <c r="E123" s="346"/>
      <c r="F123" s="346"/>
      <c r="G123" s="346"/>
      <c r="H123" s="346"/>
      <c r="I123" s="347"/>
      <c r="J123" s="235">
        <f>SUM(J120:J122)</f>
        <v>1426104336</v>
      </c>
      <c r="K123" s="235">
        <f t="shared" ref="K123:L123" si="18">SUM(K120:K122)</f>
        <v>0</v>
      </c>
      <c r="L123" s="235">
        <f t="shared" si="18"/>
        <v>1764319937</v>
      </c>
    </row>
    <row r="124" spans="1:16" s="242" customFormat="1" ht="99.95" customHeight="1">
      <c r="A124" s="343" t="s">
        <v>272</v>
      </c>
      <c r="B124" s="346"/>
      <c r="C124" s="346"/>
      <c r="D124" s="346"/>
      <c r="E124" s="346"/>
      <c r="F124" s="346"/>
      <c r="G124" s="346"/>
      <c r="H124" s="346"/>
      <c r="I124" s="347"/>
      <c r="J124" s="236">
        <v>118770556</v>
      </c>
      <c r="K124" s="233"/>
      <c r="L124" s="224">
        <f>472863474+33591500</f>
        <v>506454974</v>
      </c>
    </row>
    <row r="125" spans="1:16" s="242" customFormat="1" ht="99.95" customHeight="1">
      <c r="A125" s="348" t="s">
        <v>273</v>
      </c>
      <c r="B125" s="346"/>
      <c r="C125" s="346"/>
      <c r="D125" s="346"/>
      <c r="E125" s="346"/>
      <c r="F125" s="346"/>
      <c r="G125" s="346"/>
      <c r="H125" s="346"/>
      <c r="I125" s="347"/>
      <c r="J125" s="235">
        <f>SUM(J124:J124)</f>
        <v>118770556</v>
      </c>
      <c r="K125" s="235">
        <f t="shared" ref="K125:L125" si="19">SUM(K124:K124)</f>
        <v>0</v>
      </c>
      <c r="L125" s="235">
        <f t="shared" si="19"/>
        <v>506454974</v>
      </c>
    </row>
    <row r="126" spans="1:16" s="242" customFormat="1" ht="99.95" customHeight="1">
      <c r="A126" s="364" t="s">
        <v>154</v>
      </c>
      <c r="B126" s="346"/>
      <c r="C126" s="346"/>
      <c r="D126" s="346"/>
      <c r="E126" s="346"/>
      <c r="F126" s="346"/>
      <c r="G126" s="346"/>
      <c r="H126" s="346"/>
      <c r="I126" s="347"/>
      <c r="J126" s="238">
        <f>J60+J74+J82+J92+J102+J109+J113+J116+J119+J123+J125</f>
        <v>3594921377</v>
      </c>
      <c r="K126" s="238">
        <f>K60+K74+K82+K92+K102+K109+K113+K116+K119+K123+K125</f>
        <v>0</v>
      </c>
      <c r="L126" s="238">
        <f>L60+L74+L82+L92+L102+L109+L113+L116+L119+L123+L125</f>
        <v>4818551705</v>
      </c>
    </row>
    <row r="127" spans="1:16" ht="30.75">
      <c r="A127" s="247"/>
      <c r="B127" s="248"/>
      <c r="C127" s="248"/>
      <c r="D127" s="247"/>
      <c r="E127" s="248"/>
      <c r="F127" s="247"/>
      <c r="G127" s="248"/>
      <c r="H127" s="249"/>
      <c r="I127" s="249"/>
      <c r="J127" s="103"/>
      <c r="K127" s="103"/>
      <c r="L127" s="256"/>
    </row>
    <row r="128" spans="1:16" ht="30">
      <c r="A128" s="247"/>
      <c r="B128" s="248"/>
      <c r="C128" s="248"/>
      <c r="D128" s="247"/>
      <c r="E128" s="248"/>
      <c r="F128" s="247"/>
      <c r="G128" s="248"/>
      <c r="H128" s="249"/>
      <c r="I128" s="249"/>
      <c r="J128" s="103"/>
      <c r="K128" s="103"/>
      <c r="L128" s="255"/>
    </row>
    <row r="129" spans="1:12" ht="27.75">
      <c r="A129" s="247"/>
      <c r="B129" s="248"/>
      <c r="C129" s="248"/>
      <c r="D129" s="247"/>
      <c r="E129" s="248"/>
      <c r="F129" s="247"/>
      <c r="G129" s="248"/>
      <c r="H129" s="249"/>
      <c r="I129" s="249"/>
      <c r="J129" s="103"/>
      <c r="K129" s="103"/>
      <c r="L129" s="267">
        <v>4818551705</v>
      </c>
    </row>
    <row r="130" spans="1:12" ht="30.75">
      <c r="A130" s="247"/>
      <c r="B130" s="248"/>
      <c r="C130" s="248"/>
      <c r="D130" s="247"/>
      <c r="E130" s="248"/>
      <c r="F130" s="247"/>
      <c r="G130" s="248"/>
      <c r="H130" s="249"/>
      <c r="I130" s="249"/>
      <c r="J130" s="103"/>
      <c r="K130" s="103"/>
      <c r="L130" s="256"/>
    </row>
    <row r="131" spans="1:12" ht="31.5">
      <c r="A131" s="247"/>
      <c r="B131" s="248"/>
      <c r="C131" s="248"/>
      <c r="D131" s="247"/>
      <c r="E131" s="248"/>
      <c r="F131" s="247"/>
      <c r="G131" s="248"/>
      <c r="H131" s="250"/>
      <c r="I131" s="250"/>
      <c r="J131" s="81"/>
      <c r="K131" s="81"/>
      <c r="L131" s="257">
        <f>L129-L126</f>
        <v>0</v>
      </c>
    </row>
    <row r="132" spans="1:12" ht="31.5">
      <c r="A132" s="247"/>
      <c r="B132" s="248"/>
      <c r="C132" s="248"/>
      <c r="D132" s="247"/>
      <c r="E132" s="248"/>
      <c r="F132" s="247"/>
      <c r="G132" s="248"/>
      <c r="H132" s="250"/>
      <c r="I132" s="250"/>
      <c r="J132" s="81"/>
      <c r="K132" s="81"/>
      <c r="L132" s="257"/>
    </row>
    <row r="133" spans="1:12" ht="31.5">
      <c r="A133" s="247"/>
      <c r="B133" s="248"/>
      <c r="C133" s="248"/>
      <c r="D133" s="247"/>
      <c r="E133" s="248"/>
      <c r="F133" s="247"/>
      <c r="G133" s="248"/>
      <c r="H133" s="250"/>
      <c r="I133" s="250"/>
      <c r="J133" s="81"/>
      <c r="K133" s="81"/>
      <c r="L133" s="257"/>
    </row>
    <row r="134" spans="1:12" ht="31.5">
      <c r="A134" s="247"/>
      <c r="B134" s="248"/>
      <c r="C134" s="248"/>
      <c r="D134" s="247"/>
      <c r="E134" s="248"/>
      <c r="F134" s="247"/>
      <c r="G134" s="248"/>
      <c r="H134" s="250"/>
      <c r="I134" s="250"/>
      <c r="J134" s="81"/>
      <c r="K134" s="81"/>
      <c r="L134" s="257"/>
    </row>
    <row r="135" spans="1:12" ht="27.75">
      <c r="A135" s="247"/>
      <c r="B135" s="248"/>
      <c r="C135" s="248"/>
      <c r="D135" s="247"/>
      <c r="E135" s="248"/>
      <c r="F135" s="247"/>
      <c r="G135" s="248"/>
      <c r="H135" s="250"/>
      <c r="I135" s="250"/>
      <c r="J135" s="81"/>
      <c r="K135" s="81"/>
    </row>
    <row r="136" spans="1:12" ht="27.75">
      <c r="A136" s="247"/>
      <c r="B136" s="248"/>
      <c r="C136" s="248"/>
      <c r="D136" s="247"/>
      <c r="E136" s="248"/>
      <c r="F136" s="247"/>
      <c r="G136" s="248"/>
      <c r="H136" s="250"/>
      <c r="I136" s="250"/>
      <c r="J136" s="81"/>
      <c r="K136" s="81"/>
    </row>
    <row r="137" spans="1:12" ht="27.75">
      <c r="A137" s="247"/>
      <c r="B137" s="248"/>
      <c r="C137" s="248"/>
      <c r="D137" s="247"/>
      <c r="E137" s="248"/>
      <c r="F137" s="247"/>
      <c r="G137" s="248"/>
      <c r="H137" s="250"/>
      <c r="I137" s="250"/>
      <c r="J137" s="81"/>
      <c r="K137" s="81"/>
    </row>
    <row r="138" spans="1:12" ht="27.75">
      <c r="A138" s="247"/>
      <c r="B138" s="248"/>
      <c r="C138" s="248"/>
      <c r="D138" s="247"/>
      <c r="E138" s="248"/>
      <c r="F138" s="247"/>
      <c r="G138" s="248"/>
      <c r="H138" s="250"/>
      <c r="I138" s="250"/>
      <c r="J138" s="81"/>
      <c r="K138" s="81"/>
    </row>
    <row r="139" spans="1:12" ht="27.75">
      <c r="A139" s="247"/>
      <c r="B139" s="248"/>
      <c r="C139" s="248"/>
      <c r="D139" s="247"/>
      <c r="E139" s="248"/>
      <c r="F139" s="247"/>
      <c r="G139" s="248"/>
      <c r="H139" s="250"/>
      <c r="I139" s="250"/>
      <c r="J139" s="81"/>
      <c r="K139" s="81"/>
    </row>
    <row r="140" spans="1:12" ht="27.75">
      <c r="A140" s="247"/>
      <c r="B140" s="248"/>
      <c r="C140" s="248"/>
      <c r="D140" s="247"/>
      <c r="E140" s="248"/>
      <c r="F140" s="247"/>
      <c r="G140" s="248"/>
      <c r="H140" s="250"/>
      <c r="I140" s="250"/>
      <c r="J140" s="81"/>
      <c r="K140" s="81"/>
    </row>
    <row r="141" spans="1:12" ht="27.75">
      <c r="A141" s="247"/>
      <c r="B141" s="248"/>
      <c r="C141" s="248"/>
      <c r="D141" s="247"/>
      <c r="E141" s="248"/>
      <c r="F141" s="247"/>
      <c r="G141" s="248"/>
      <c r="H141" s="250"/>
      <c r="I141" s="250"/>
      <c r="J141" s="81"/>
      <c r="K141" s="81"/>
    </row>
    <row r="142" spans="1:12" ht="27.75">
      <c r="A142" s="247"/>
      <c r="B142" s="248"/>
      <c r="C142" s="248"/>
      <c r="D142" s="247"/>
      <c r="E142" s="248"/>
      <c r="F142" s="247"/>
      <c r="G142" s="248"/>
      <c r="H142" s="250"/>
      <c r="I142" s="250"/>
      <c r="J142" s="81"/>
      <c r="K142" s="81"/>
    </row>
    <row r="143" spans="1:12" ht="27.75">
      <c r="A143" s="247"/>
      <c r="B143" s="248"/>
      <c r="C143" s="248"/>
      <c r="D143" s="247"/>
      <c r="E143" s="248"/>
      <c r="F143" s="247"/>
      <c r="G143" s="248"/>
      <c r="H143" s="250"/>
      <c r="I143" s="250"/>
      <c r="J143" s="81"/>
      <c r="K143" s="81"/>
    </row>
    <row r="144" spans="1:12" ht="27.75">
      <c r="A144" s="247"/>
      <c r="B144" s="248"/>
      <c r="C144" s="248"/>
      <c r="D144" s="247"/>
      <c r="E144" s="248"/>
      <c r="F144" s="247"/>
      <c r="G144" s="248"/>
      <c r="H144" s="250"/>
      <c r="I144" s="250"/>
      <c r="J144" s="81"/>
      <c r="K144" s="81"/>
    </row>
    <row r="145" spans="1:11" ht="27.75">
      <c r="A145" s="247"/>
      <c r="B145" s="248"/>
      <c r="C145" s="248"/>
      <c r="D145" s="247"/>
      <c r="E145" s="248"/>
      <c r="F145" s="247"/>
      <c r="G145" s="248"/>
      <c r="H145" s="250"/>
      <c r="I145" s="250"/>
      <c r="J145" s="81"/>
      <c r="K145" s="81"/>
    </row>
    <row r="146" spans="1:11" ht="27.75">
      <c r="A146" s="247"/>
      <c r="B146" s="248"/>
      <c r="C146" s="248"/>
      <c r="D146" s="247"/>
      <c r="E146" s="248"/>
      <c r="F146" s="247"/>
      <c r="G146" s="248"/>
      <c r="H146" s="250"/>
      <c r="I146" s="250"/>
      <c r="J146" s="81"/>
      <c r="K146" s="81"/>
    </row>
    <row r="147" spans="1:11" ht="27.75">
      <c r="A147" s="247"/>
      <c r="B147" s="248"/>
      <c r="C147" s="248"/>
      <c r="D147" s="247"/>
      <c r="E147" s="248"/>
      <c r="F147" s="247"/>
      <c r="G147" s="248"/>
      <c r="H147" s="250"/>
      <c r="I147" s="250"/>
      <c r="J147" s="81"/>
      <c r="K147" s="81"/>
    </row>
    <row r="148" spans="1:11" ht="27.75">
      <c r="A148" s="247"/>
      <c r="B148" s="248"/>
      <c r="C148" s="248"/>
      <c r="D148" s="247"/>
      <c r="E148" s="248"/>
      <c r="F148" s="247"/>
      <c r="G148" s="248"/>
      <c r="H148" s="250"/>
      <c r="I148" s="250"/>
      <c r="J148" s="81"/>
      <c r="K148" s="81"/>
    </row>
    <row r="149" spans="1:11" ht="27.75">
      <c r="A149" s="247"/>
      <c r="B149" s="248"/>
      <c r="C149" s="248"/>
      <c r="D149" s="247"/>
      <c r="E149" s="248"/>
      <c r="F149" s="247"/>
      <c r="G149" s="248"/>
      <c r="H149" s="250"/>
      <c r="I149" s="250"/>
      <c r="J149" s="81"/>
      <c r="K149" s="81"/>
    </row>
    <row r="150" spans="1:11" ht="27.75">
      <c r="A150" s="247"/>
      <c r="B150" s="248"/>
      <c r="C150" s="248"/>
      <c r="D150" s="247"/>
      <c r="E150" s="248"/>
      <c r="F150" s="247"/>
      <c r="G150" s="248"/>
      <c r="H150" s="250"/>
      <c r="I150" s="250"/>
      <c r="J150" s="81"/>
      <c r="K150" s="81"/>
    </row>
    <row r="151" spans="1:11" ht="27.75">
      <c r="A151" s="247"/>
      <c r="B151" s="248"/>
      <c r="C151" s="248"/>
      <c r="D151" s="247"/>
      <c r="E151" s="248"/>
      <c r="F151" s="247"/>
      <c r="G151" s="248"/>
      <c r="H151" s="250"/>
      <c r="I151" s="250"/>
      <c r="J151" s="81"/>
      <c r="K151" s="81"/>
    </row>
    <row r="152" spans="1:11" ht="27.75">
      <c r="A152" s="247"/>
      <c r="B152" s="248"/>
      <c r="C152" s="248"/>
      <c r="D152" s="247"/>
      <c r="E152" s="248"/>
      <c r="F152" s="247"/>
      <c r="G152" s="248"/>
      <c r="H152" s="250"/>
      <c r="I152" s="250"/>
      <c r="J152" s="81"/>
      <c r="K152" s="81"/>
    </row>
    <row r="153" spans="1:11" ht="27.75">
      <c r="A153" s="247"/>
      <c r="B153" s="248"/>
      <c r="C153" s="248"/>
      <c r="D153" s="247"/>
      <c r="E153" s="248"/>
      <c r="F153" s="247"/>
      <c r="G153" s="248"/>
      <c r="H153" s="250"/>
      <c r="I153" s="250"/>
      <c r="J153" s="81"/>
      <c r="K153" s="81"/>
    </row>
    <row r="154" spans="1:11" ht="27.75">
      <c r="A154" s="247"/>
      <c r="B154" s="248"/>
      <c r="C154" s="248"/>
      <c r="D154" s="247"/>
      <c r="E154" s="248"/>
      <c r="F154" s="247"/>
      <c r="G154" s="248"/>
      <c r="H154" s="250"/>
      <c r="I154" s="250"/>
      <c r="J154" s="81"/>
      <c r="K154" s="81"/>
    </row>
    <row r="155" spans="1:11" ht="27.75">
      <c r="A155" s="247"/>
      <c r="B155" s="248"/>
      <c r="C155" s="248"/>
      <c r="D155" s="247"/>
      <c r="E155" s="248"/>
      <c r="F155" s="247"/>
      <c r="G155" s="248"/>
      <c r="H155" s="250"/>
      <c r="I155" s="250"/>
      <c r="J155" s="81"/>
      <c r="K155" s="81"/>
    </row>
    <row r="156" spans="1:11" ht="27.75">
      <c r="A156" s="247"/>
      <c r="B156" s="248"/>
      <c r="C156" s="248"/>
      <c r="D156" s="247"/>
      <c r="E156" s="248"/>
      <c r="F156" s="247"/>
      <c r="G156" s="248"/>
      <c r="H156" s="250"/>
      <c r="I156" s="250"/>
      <c r="J156" s="81"/>
      <c r="K156" s="81"/>
    </row>
    <row r="157" spans="1:11" ht="27.75">
      <c r="A157" s="247"/>
      <c r="B157" s="248"/>
      <c r="C157" s="248"/>
      <c r="D157" s="247"/>
      <c r="E157" s="248"/>
      <c r="F157" s="247"/>
      <c r="G157" s="248"/>
      <c r="H157" s="250"/>
      <c r="I157" s="250"/>
      <c r="J157" s="81"/>
      <c r="K157" s="81"/>
    </row>
    <row r="158" spans="1:11" ht="27.75">
      <c r="A158" s="247"/>
      <c r="B158" s="248"/>
      <c r="C158" s="248"/>
      <c r="D158" s="247"/>
      <c r="E158" s="248"/>
      <c r="F158" s="247"/>
      <c r="G158" s="248"/>
      <c r="H158" s="250"/>
      <c r="I158" s="250"/>
      <c r="J158" s="81"/>
      <c r="K158" s="81"/>
    </row>
    <row r="159" spans="1:11" ht="27.75">
      <c r="A159" s="247"/>
      <c r="B159" s="248"/>
      <c r="C159" s="248"/>
      <c r="D159" s="247"/>
      <c r="E159" s="248"/>
      <c r="F159" s="247"/>
      <c r="G159" s="248"/>
      <c r="H159" s="250"/>
      <c r="I159" s="250"/>
      <c r="J159" s="81"/>
      <c r="K159" s="81"/>
    </row>
    <row r="160" spans="1:11" ht="27.75">
      <c r="A160" s="247"/>
      <c r="B160" s="248"/>
      <c r="C160" s="248"/>
      <c r="D160" s="247"/>
      <c r="E160" s="248"/>
      <c r="F160" s="247"/>
      <c r="G160" s="248"/>
      <c r="H160" s="250"/>
      <c r="I160" s="250"/>
      <c r="J160" s="81"/>
      <c r="K160" s="81"/>
    </row>
    <row r="161" spans="1:11" ht="27.75">
      <c r="A161" s="247"/>
      <c r="B161" s="248"/>
      <c r="C161" s="248"/>
      <c r="D161" s="247"/>
      <c r="E161" s="248"/>
      <c r="F161" s="247"/>
      <c r="G161" s="248"/>
      <c r="H161" s="250"/>
      <c r="I161" s="250"/>
      <c r="J161" s="81"/>
      <c r="K161" s="81"/>
    </row>
    <row r="162" spans="1:11" ht="27.75">
      <c r="A162" s="247"/>
      <c r="B162" s="248"/>
      <c r="C162" s="248"/>
      <c r="D162" s="247"/>
      <c r="E162" s="248"/>
      <c r="F162" s="247"/>
      <c r="G162" s="248"/>
      <c r="H162" s="250"/>
      <c r="I162" s="250"/>
      <c r="J162" s="81"/>
      <c r="K162" s="81"/>
    </row>
    <row r="163" spans="1:11" ht="27.75">
      <c r="A163" s="247"/>
      <c r="B163" s="248"/>
      <c r="C163" s="248"/>
      <c r="D163" s="247"/>
      <c r="E163" s="248"/>
      <c r="F163" s="247"/>
      <c r="G163" s="248"/>
      <c r="H163" s="250"/>
      <c r="I163" s="250"/>
      <c r="J163" s="81"/>
      <c r="K163" s="81"/>
    </row>
    <row r="164" spans="1:11" ht="27.75">
      <c r="A164" s="247"/>
      <c r="B164" s="248"/>
      <c r="C164" s="248"/>
      <c r="D164" s="247"/>
      <c r="E164" s="248"/>
      <c r="F164" s="247"/>
      <c r="G164" s="248"/>
      <c r="H164" s="250"/>
      <c r="I164" s="250"/>
      <c r="J164" s="81"/>
      <c r="K164" s="81"/>
    </row>
    <row r="165" spans="1:11" ht="27.75">
      <c r="A165" s="247"/>
      <c r="B165" s="248"/>
      <c r="C165" s="248"/>
      <c r="D165" s="247"/>
      <c r="E165" s="248"/>
      <c r="F165" s="247"/>
      <c r="G165" s="248"/>
      <c r="H165" s="250"/>
      <c r="I165" s="250"/>
      <c r="J165" s="81"/>
      <c r="K165" s="81"/>
    </row>
    <row r="166" spans="1:11" ht="27.75">
      <c r="A166" s="247"/>
      <c r="B166" s="248"/>
      <c r="C166" s="248"/>
      <c r="D166" s="247"/>
      <c r="E166" s="248"/>
      <c r="F166" s="247"/>
      <c r="G166" s="248"/>
      <c r="H166" s="250"/>
      <c r="I166" s="250"/>
      <c r="J166" s="81"/>
      <c r="K166" s="81"/>
    </row>
    <row r="167" spans="1:11" ht="27.75">
      <c r="A167" s="247"/>
      <c r="B167" s="248"/>
      <c r="C167" s="248"/>
      <c r="D167" s="247"/>
      <c r="E167" s="248"/>
      <c r="F167" s="247"/>
      <c r="G167" s="248"/>
      <c r="H167" s="250"/>
      <c r="I167" s="250"/>
      <c r="J167" s="81"/>
      <c r="K167" s="81"/>
    </row>
    <row r="168" spans="1:11" ht="27.75">
      <c r="A168" s="247"/>
      <c r="B168" s="248"/>
      <c r="C168" s="248"/>
      <c r="D168" s="247"/>
      <c r="E168" s="248"/>
      <c r="F168" s="247"/>
      <c r="G168" s="248"/>
      <c r="H168" s="250"/>
      <c r="I168" s="250"/>
      <c r="J168" s="81"/>
      <c r="K168" s="81"/>
    </row>
    <row r="169" spans="1:11" ht="27.75">
      <c r="A169" s="247"/>
      <c r="B169" s="248"/>
      <c r="C169" s="248"/>
      <c r="D169" s="247"/>
      <c r="E169" s="248"/>
      <c r="F169" s="247"/>
      <c r="G169" s="248"/>
      <c r="H169" s="250"/>
      <c r="I169" s="250"/>
      <c r="J169" s="81"/>
      <c r="K169" s="81"/>
    </row>
    <row r="170" spans="1:11" ht="27.75">
      <c r="A170" s="247"/>
      <c r="B170" s="248"/>
      <c r="C170" s="248"/>
      <c r="D170" s="247"/>
      <c r="E170" s="248"/>
      <c r="F170" s="247"/>
      <c r="G170" s="248"/>
      <c r="H170" s="250"/>
      <c r="I170" s="250"/>
      <c r="J170" s="81"/>
      <c r="K170" s="81"/>
    </row>
    <row r="171" spans="1:11" ht="27.75">
      <c r="A171" s="247"/>
      <c r="B171" s="248"/>
      <c r="C171" s="248"/>
      <c r="D171" s="247"/>
      <c r="E171" s="248"/>
      <c r="F171" s="247"/>
      <c r="G171" s="248"/>
      <c r="H171" s="250"/>
      <c r="I171" s="250"/>
      <c r="J171" s="81"/>
      <c r="K171" s="81"/>
    </row>
    <row r="172" spans="1:11" ht="27.75">
      <c r="A172" s="247"/>
      <c r="B172" s="248"/>
      <c r="C172" s="248"/>
      <c r="D172" s="247"/>
      <c r="E172" s="248"/>
      <c r="F172" s="247"/>
      <c r="G172" s="248"/>
      <c r="H172" s="250"/>
      <c r="I172" s="250"/>
      <c r="J172" s="81"/>
      <c r="K172" s="81"/>
    </row>
    <row r="173" spans="1:11" ht="27.75">
      <c r="A173" s="247"/>
      <c r="B173" s="248"/>
      <c r="C173" s="248"/>
      <c r="D173" s="247"/>
      <c r="E173" s="248"/>
      <c r="F173" s="247"/>
      <c r="G173" s="248"/>
      <c r="H173" s="250"/>
      <c r="I173" s="250"/>
      <c r="J173" s="81"/>
      <c r="K173" s="81"/>
    </row>
    <row r="174" spans="1:11" ht="27.75">
      <c r="A174" s="247"/>
      <c r="B174" s="248"/>
      <c r="C174" s="248"/>
      <c r="D174" s="247"/>
      <c r="E174" s="248"/>
      <c r="F174" s="247"/>
      <c r="G174" s="248"/>
      <c r="H174" s="250"/>
      <c r="I174" s="250"/>
      <c r="J174" s="81"/>
      <c r="K174" s="81"/>
    </row>
    <row r="175" spans="1:11" ht="27.75">
      <c r="A175" s="247"/>
      <c r="B175" s="248"/>
      <c r="C175" s="248"/>
      <c r="D175" s="247"/>
      <c r="E175" s="248"/>
      <c r="F175" s="247"/>
      <c r="G175" s="248"/>
      <c r="H175" s="250"/>
      <c r="I175" s="250"/>
      <c r="J175" s="81"/>
      <c r="K175" s="81"/>
    </row>
    <row r="176" spans="1:11" ht="27.75">
      <c r="A176" s="247"/>
      <c r="B176" s="248"/>
      <c r="C176" s="248"/>
      <c r="D176" s="247"/>
      <c r="E176" s="248"/>
      <c r="F176" s="247"/>
      <c r="G176" s="248"/>
      <c r="H176" s="250"/>
      <c r="I176" s="250"/>
      <c r="J176" s="81"/>
      <c r="K176" s="81"/>
    </row>
    <row r="177" spans="1:11" ht="27.75">
      <c r="A177" s="247"/>
      <c r="B177" s="248"/>
      <c r="C177" s="248"/>
      <c r="D177" s="247"/>
      <c r="E177" s="248"/>
      <c r="F177" s="247"/>
      <c r="G177" s="248"/>
      <c r="H177" s="250"/>
      <c r="I177" s="250"/>
      <c r="J177" s="81"/>
      <c r="K177" s="81"/>
    </row>
    <row r="178" spans="1:11" ht="27.75">
      <c r="A178" s="247"/>
      <c r="B178" s="248"/>
      <c r="C178" s="248"/>
      <c r="D178" s="247"/>
      <c r="E178" s="248"/>
      <c r="F178" s="247"/>
      <c r="G178" s="248"/>
      <c r="H178" s="250"/>
      <c r="I178" s="250"/>
      <c r="J178" s="81"/>
      <c r="K178" s="81"/>
    </row>
    <row r="179" spans="1:11" ht="27.75">
      <c r="A179" s="247"/>
      <c r="B179" s="248"/>
      <c r="C179" s="248"/>
      <c r="D179" s="247"/>
      <c r="E179" s="248"/>
      <c r="F179" s="247"/>
      <c r="G179" s="248"/>
      <c r="H179" s="250"/>
      <c r="I179" s="250"/>
      <c r="J179" s="81"/>
      <c r="K179" s="81"/>
    </row>
    <row r="180" spans="1:11" ht="27.75">
      <c r="A180" s="247"/>
      <c r="B180" s="248"/>
      <c r="C180" s="248"/>
      <c r="D180" s="247"/>
      <c r="E180" s="248"/>
      <c r="F180" s="247"/>
      <c r="G180" s="248"/>
      <c r="H180" s="250"/>
      <c r="I180" s="250"/>
      <c r="J180" s="81"/>
      <c r="K180" s="81"/>
    </row>
    <row r="181" spans="1:11" ht="27.75">
      <c r="A181" s="247"/>
      <c r="B181" s="248"/>
      <c r="C181" s="248"/>
      <c r="D181" s="247"/>
      <c r="E181" s="248"/>
      <c r="F181" s="247"/>
      <c r="G181" s="248"/>
      <c r="H181" s="250"/>
      <c r="I181" s="250"/>
      <c r="J181" s="81"/>
      <c r="K181" s="81"/>
    </row>
    <row r="182" spans="1:11" ht="27.75">
      <c r="A182" s="247"/>
      <c r="B182" s="248"/>
      <c r="C182" s="248"/>
      <c r="D182" s="247"/>
      <c r="E182" s="248"/>
      <c r="F182" s="247"/>
      <c r="G182" s="248"/>
      <c r="H182" s="250"/>
      <c r="I182" s="250"/>
      <c r="J182" s="81"/>
      <c r="K182" s="81"/>
    </row>
    <row r="183" spans="1:11" ht="27.75">
      <c r="A183" s="247"/>
      <c r="B183" s="248"/>
      <c r="C183" s="248"/>
      <c r="D183" s="247"/>
      <c r="E183" s="248"/>
      <c r="F183" s="247"/>
      <c r="G183" s="248"/>
      <c r="H183" s="250"/>
      <c r="I183" s="250"/>
      <c r="J183" s="81"/>
      <c r="K183" s="81"/>
    </row>
    <row r="184" spans="1:11" ht="27.75">
      <c r="A184" s="247"/>
      <c r="B184" s="248"/>
      <c r="C184" s="248"/>
      <c r="D184" s="247"/>
      <c r="E184" s="248"/>
      <c r="F184" s="247"/>
      <c r="G184" s="248"/>
      <c r="H184" s="250"/>
      <c r="I184" s="250"/>
      <c r="J184" s="81"/>
      <c r="K184" s="81"/>
    </row>
    <row r="185" spans="1:11" ht="27.75">
      <c r="A185" s="247"/>
      <c r="B185" s="248"/>
      <c r="C185" s="248"/>
      <c r="D185" s="247"/>
      <c r="E185" s="248"/>
      <c r="F185" s="247"/>
      <c r="G185" s="248"/>
      <c r="H185" s="250"/>
      <c r="I185" s="250"/>
      <c r="J185" s="81"/>
      <c r="K185" s="81"/>
    </row>
    <row r="186" spans="1:11" ht="27.75">
      <c r="A186" s="247"/>
      <c r="B186" s="248"/>
      <c r="C186" s="248"/>
      <c r="D186" s="247"/>
      <c r="E186" s="248"/>
      <c r="F186" s="247"/>
      <c r="G186" s="248"/>
      <c r="H186" s="250"/>
      <c r="I186" s="250"/>
      <c r="J186" s="81"/>
      <c r="K186" s="81"/>
    </row>
    <row r="187" spans="1:11" ht="27.75">
      <c r="A187" s="247"/>
      <c r="B187" s="248"/>
      <c r="C187" s="248"/>
      <c r="D187" s="247"/>
      <c r="E187" s="248"/>
      <c r="F187" s="247"/>
      <c r="G187" s="248"/>
      <c r="H187" s="250"/>
      <c r="I187" s="250"/>
      <c r="J187" s="81"/>
      <c r="K187" s="81"/>
    </row>
    <row r="188" spans="1:11" ht="27.75">
      <c r="A188" s="247"/>
      <c r="B188" s="248"/>
      <c r="C188" s="248"/>
      <c r="D188" s="247"/>
      <c r="E188" s="248"/>
      <c r="F188" s="247"/>
      <c r="G188" s="248"/>
      <c r="H188" s="250"/>
      <c r="I188" s="250"/>
      <c r="J188" s="81"/>
      <c r="K188" s="81"/>
    </row>
    <row r="189" spans="1:11" ht="27.75">
      <c r="A189" s="247"/>
      <c r="B189" s="248"/>
      <c r="C189" s="248"/>
      <c r="D189" s="247"/>
      <c r="E189" s="248"/>
      <c r="F189" s="247"/>
      <c r="G189" s="248"/>
      <c r="H189" s="250"/>
      <c r="I189" s="250"/>
      <c r="J189" s="81"/>
      <c r="K189" s="81"/>
    </row>
    <row r="190" spans="1:11" ht="27.75">
      <c r="A190" s="247"/>
      <c r="B190" s="248"/>
      <c r="C190" s="248"/>
      <c r="D190" s="247"/>
      <c r="E190" s="248"/>
      <c r="F190" s="247"/>
      <c r="G190" s="248"/>
      <c r="H190" s="250"/>
      <c r="I190" s="250"/>
      <c r="J190" s="81"/>
      <c r="K190" s="81"/>
    </row>
    <row r="191" spans="1:11" ht="27.75">
      <c r="A191" s="247"/>
      <c r="B191" s="248"/>
      <c r="C191" s="248"/>
      <c r="D191" s="247"/>
      <c r="E191" s="248"/>
      <c r="F191" s="247"/>
      <c r="G191" s="248"/>
      <c r="H191" s="250"/>
      <c r="I191" s="250"/>
      <c r="J191" s="81"/>
      <c r="K191" s="81"/>
    </row>
    <row r="192" spans="1:11" ht="27.75">
      <c r="A192" s="247"/>
      <c r="B192" s="248"/>
      <c r="C192" s="248"/>
      <c r="D192" s="247"/>
      <c r="E192" s="248"/>
      <c r="F192" s="247"/>
      <c r="G192" s="248"/>
      <c r="H192" s="250"/>
      <c r="I192" s="250"/>
      <c r="J192" s="81"/>
      <c r="K192" s="81"/>
    </row>
    <row r="193" spans="1:11" ht="27.75">
      <c r="A193" s="247"/>
      <c r="B193" s="248"/>
      <c r="C193" s="248"/>
      <c r="D193" s="247"/>
      <c r="E193" s="248"/>
      <c r="F193" s="247"/>
      <c r="G193" s="248"/>
      <c r="H193" s="250"/>
      <c r="I193" s="250"/>
      <c r="J193" s="81"/>
      <c r="K193" s="81"/>
    </row>
    <row r="194" spans="1:11" ht="27.75">
      <c r="A194" s="247"/>
      <c r="B194" s="248"/>
      <c r="C194" s="248"/>
      <c r="D194" s="247"/>
      <c r="E194" s="248"/>
      <c r="F194" s="247"/>
      <c r="G194" s="248"/>
      <c r="H194" s="250"/>
      <c r="I194" s="250"/>
      <c r="J194" s="81"/>
      <c r="K194" s="81"/>
    </row>
    <row r="195" spans="1:11" ht="27.75">
      <c r="A195" s="247"/>
      <c r="B195" s="248"/>
      <c r="C195" s="248"/>
      <c r="D195" s="247"/>
      <c r="E195" s="248"/>
      <c r="F195" s="247"/>
      <c r="G195" s="248"/>
      <c r="H195" s="250"/>
      <c r="I195" s="250"/>
      <c r="J195" s="81"/>
      <c r="K195" s="81"/>
    </row>
    <row r="196" spans="1:11" ht="27.75">
      <c r="A196" s="247"/>
      <c r="B196" s="248"/>
      <c r="C196" s="248"/>
      <c r="D196" s="247"/>
      <c r="E196" s="248"/>
      <c r="F196" s="247"/>
      <c r="G196" s="248"/>
      <c r="H196" s="250"/>
      <c r="I196" s="250"/>
      <c r="J196" s="81"/>
      <c r="K196" s="81"/>
    </row>
    <row r="197" spans="1:11" ht="27.75">
      <c r="A197" s="247"/>
      <c r="B197" s="248"/>
      <c r="C197" s="248"/>
      <c r="D197" s="247"/>
      <c r="E197" s="248"/>
      <c r="F197" s="247"/>
      <c r="G197" s="248"/>
      <c r="H197" s="250"/>
      <c r="I197" s="250"/>
      <c r="J197" s="81"/>
      <c r="K197" s="81"/>
    </row>
    <row r="198" spans="1:11" ht="27.75">
      <c r="A198" s="247"/>
      <c r="B198" s="248"/>
      <c r="C198" s="248"/>
      <c r="D198" s="247"/>
      <c r="E198" s="248"/>
      <c r="F198" s="247"/>
      <c r="G198" s="248"/>
      <c r="H198" s="250"/>
      <c r="I198" s="250"/>
      <c r="J198" s="81"/>
      <c r="K198" s="81"/>
    </row>
    <row r="199" spans="1:11" ht="27.75">
      <c r="A199" s="247"/>
      <c r="B199" s="248"/>
      <c r="C199" s="248"/>
      <c r="D199" s="247"/>
      <c r="E199" s="248"/>
      <c r="F199" s="247"/>
      <c r="G199" s="248"/>
      <c r="H199" s="250"/>
      <c r="I199" s="250"/>
      <c r="J199" s="81"/>
      <c r="K199" s="81"/>
    </row>
    <row r="200" spans="1:11" ht="27.75">
      <c r="A200" s="247"/>
      <c r="B200" s="248"/>
      <c r="C200" s="248"/>
      <c r="D200" s="247"/>
      <c r="E200" s="248"/>
      <c r="F200" s="247"/>
      <c r="G200" s="248"/>
      <c r="H200" s="250"/>
      <c r="I200" s="250"/>
      <c r="J200" s="81"/>
      <c r="K200" s="81"/>
    </row>
    <row r="201" spans="1:11" ht="27.75">
      <c r="A201" s="247"/>
      <c r="B201" s="248"/>
      <c r="C201" s="248"/>
      <c r="D201" s="247"/>
      <c r="E201" s="248"/>
      <c r="F201" s="247"/>
      <c r="G201" s="248"/>
      <c r="H201" s="250"/>
      <c r="I201" s="250"/>
      <c r="J201" s="81"/>
      <c r="K201" s="81"/>
    </row>
    <row r="202" spans="1:11" ht="27.75">
      <c r="A202" s="247"/>
      <c r="B202" s="248"/>
      <c r="C202" s="248"/>
      <c r="D202" s="247"/>
      <c r="E202" s="248"/>
      <c r="F202" s="247"/>
      <c r="G202" s="248"/>
      <c r="H202" s="250"/>
      <c r="I202" s="250"/>
      <c r="J202" s="81"/>
      <c r="K202" s="81"/>
    </row>
    <row r="203" spans="1:11" ht="27.75">
      <c r="A203" s="247"/>
      <c r="B203" s="248"/>
      <c r="C203" s="248"/>
      <c r="D203" s="247"/>
      <c r="E203" s="248"/>
      <c r="F203" s="247"/>
      <c r="G203" s="248"/>
      <c r="H203" s="250"/>
      <c r="I203" s="250"/>
      <c r="J203" s="81"/>
      <c r="K203" s="81"/>
    </row>
    <row r="204" spans="1:11" ht="27.75">
      <c r="A204" s="247"/>
      <c r="B204" s="248"/>
      <c r="C204" s="248"/>
      <c r="D204" s="247"/>
      <c r="E204" s="248"/>
      <c r="F204" s="247"/>
      <c r="G204" s="248"/>
      <c r="H204" s="250"/>
      <c r="I204" s="250"/>
      <c r="J204" s="81"/>
      <c r="K204" s="81"/>
    </row>
    <row r="205" spans="1:11" ht="27.75">
      <c r="A205" s="247"/>
      <c r="B205" s="248"/>
      <c r="C205" s="248"/>
      <c r="D205" s="247"/>
      <c r="E205" s="248"/>
      <c r="F205" s="247"/>
      <c r="G205" s="248"/>
      <c r="H205" s="250"/>
      <c r="I205" s="250"/>
      <c r="J205" s="81"/>
      <c r="K205" s="81"/>
    </row>
    <row r="206" spans="1:11" ht="27.75">
      <c r="A206" s="247"/>
      <c r="B206" s="248"/>
      <c r="C206" s="248"/>
      <c r="D206" s="247"/>
      <c r="E206" s="248"/>
      <c r="F206" s="247"/>
      <c r="G206" s="248"/>
      <c r="H206" s="250"/>
      <c r="I206" s="250"/>
      <c r="J206" s="81"/>
      <c r="K206" s="81"/>
    </row>
    <row r="207" spans="1:11" ht="27.75">
      <c r="A207" s="247"/>
      <c r="B207" s="248"/>
      <c r="C207" s="248"/>
      <c r="D207" s="247"/>
      <c r="E207" s="248"/>
      <c r="F207" s="247"/>
      <c r="G207" s="248"/>
      <c r="H207" s="250"/>
      <c r="I207" s="250"/>
      <c r="J207" s="81"/>
      <c r="K207" s="81"/>
    </row>
    <row r="208" spans="1:11" ht="27.75">
      <c r="A208" s="247"/>
      <c r="B208" s="248"/>
      <c r="C208" s="248"/>
      <c r="D208" s="247"/>
      <c r="E208" s="248"/>
      <c r="F208" s="247"/>
      <c r="G208" s="248"/>
      <c r="H208" s="250"/>
      <c r="I208" s="250"/>
      <c r="J208" s="81"/>
      <c r="K208" s="81"/>
    </row>
    <row r="209" spans="1:11" ht="27.75">
      <c r="A209" s="247"/>
      <c r="B209" s="248"/>
      <c r="C209" s="248"/>
      <c r="D209" s="247"/>
      <c r="E209" s="248"/>
      <c r="F209" s="247"/>
      <c r="G209" s="248"/>
      <c r="H209" s="250"/>
      <c r="I209" s="250"/>
      <c r="J209" s="81"/>
      <c r="K209" s="81"/>
    </row>
    <row r="210" spans="1:11" ht="27.75">
      <c r="A210" s="247"/>
      <c r="B210" s="248"/>
      <c r="C210" s="248"/>
      <c r="D210" s="247"/>
      <c r="E210" s="248"/>
      <c r="F210" s="247"/>
      <c r="G210" s="248"/>
      <c r="H210" s="250"/>
      <c r="I210" s="250"/>
      <c r="J210" s="81"/>
      <c r="K210" s="81"/>
    </row>
    <row r="211" spans="1:11" ht="27.75">
      <c r="A211" s="247"/>
      <c r="B211" s="248"/>
      <c r="C211" s="248"/>
      <c r="D211" s="247"/>
      <c r="E211" s="248"/>
      <c r="F211" s="247"/>
      <c r="G211" s="248"/>
      <c r="H211" s="250"/>
      <c r="I211" s="250"/>
      <c r="J211" s="81"/>
      <c r="K211" s="81"/>
    </row>
    <row r="212" spans="1:11" ht="27.75">
      <c r="A212" s="247"/>
      <c r="B212" s="248"/>
      <c r="C212" s="248"/>
      <c r="D212" s="247"/>
      <c r="E212" s="248"/>
      <c r="F212" s="247"/>
      <c r="G212" s="248"/>
      <c r="H212" s="250"/>
      <c r="I212" s="250"/>
      <c r="J212" s="81"/>
      <c r="K212" s="81"/>
    </row>
    <row r="213" spans="1:11" ht="27.75">
      <c r="A213" s="247"/>
      <c r="B213" s="248"/>
      <c r="C213" s="248"/>
      <c r="D213" s="247"/>
      <c r="E213" s="248"/>
      <c r="F213" s="247"/>
      <c r="G213" s="248"/>
      <c r="H213" s="250"/>
      <c r="I213" s="250"/>
      <c r="J213" s="81"/>
      <c r="K213" s="81"/>
    </row>
    <row r="214" spans="1:11" ht="27.75">
      <c r="A214" s="247"/>
      <c r="B214" s="248"/>
      <c r="C214" s="248"/>
      <c r="D214" s="247"/>
      <c r="E214" s="248"/>
      <c r="F214" s="247"/>
      <c r="G214" s="248"/>
      <c r="H214" s="250"/>
      <c r="I214" s="250"/>
      <c r="J214" s="81"/>
      <c r="K214" s="81"/>
    </row>
    <row r="215" spans="1:11" ht="27.75">
      <c r="A215" s="247"/>
      <c r="B215" s="248"/>
      <c r="C215" s="248"/>
      <c r="D215" s="247"/>
      <c r="E215" s="248"/>
      <c r="F215" s="247"/>
      <c r="G215" s="248"/>
      <c r="H215" s="250"/>
      <c r="I215" s="250"/>
      <c r="J215" s="81"/>
      <c r="K215" s="81"/>
    </row>
    <row r="216" spans="1:11" ht="27.75">
      <c r="A216" s="247"/>
      <c r="B216" s="248"/>
      <c r="C216" s="248"/>
      <c r="D216" s="247"/>
      <c r="E216" s="248"/>
      <c r="F216" s="247"/>
      <c r="G216" s="248"/>
      <c r="H216" s="250"/>
      <c r="I216" s="250"/>
      <c r="J216" s="81"/>
      <c r="K216" s="81"/>
    </row>
    <row r="217" spans="1:11" ht="27.75">
      <c r="A217" s="247"/>
      <c r="B217" s="248"/>
      <c r="C217" s="248"/>
      <c r="D217" s="247"/>
      <c r="E217" s="248"/>
      <c r="F217" s="247"/>
      <c r="G217" s="248"/>
      <c r="H217" s="250"/>
      <c r="I217" s="250"/>
      <c r="J217" s="81"/>
      <c r="K217" s="81"/>
    </row>
    <row r="218" spans="1:11" ht="27.75">
      <c r="A218" s="247"/>
      <c r="B218" s="248"/>
      <c r="C218" s="248"/>
      <c r="D218" s="247"/>
      <c r="E218" s="248"/>
      <c r="F218" s="247"/>
      <c r="G218" s="248"/>
      <c r="H218" s="250"/>
      <c r="I218" s="250"/>
      <c r="J218" s="81"/>
      <c r="K218" s="81"/>
    </row>
    <row r="219" spans="1:11" ht="27.75">
      <c r="A219" s="247"/>
      <c r="B219" s="248"/>
      <c r="C219" s="248"/>
      <c r="D219" s="247"/>
      <c r="E219" s="248"/>
      <c r="F219" s="247"/>
      <c r="G219" s="248"/>
      <c r="H219" s="250"/>
      <c r="I219" s="250"/>
      <c r="J219" s="81"/>
      <c r="K219" s="81"/>
    </row>
    <row r="220" spans="1:11" ht="27.75">
      <c r="A220" s="247"/>
      <c r="B220" s="248"/>
      <c r="C220" s="248"/>
      <c r="D220" s="247"/>
      <c r="E220" s="248"/>
      <c r="F220" s="247"/>
      <c r="G220" s="248"/>
      <c r="H220" s="250"/>
      <c r="I220" s="250"/>
      <c r="J220" s="81"/>
      <c r="K220" s="81"/>
    </row>
    <row r="221" spans="1:11" ht="27.75">
      <c r="A221" s="247"/>
      <c r="B221" s="248"/>
      <c r="C221" s="248"/>
      <c r="D221" s="247"/>
      <c r="E221" s="248"/>
      <c r="F221" s="247"/>
      <c r="G221" s="248"/>
      <c r="H221" s="250"/>
      <c r="I221" s="250"/>
      <c r="J221" s="81"/>
      <c r="K221" s="81"/>
    </row>
    <row r="222" spans="1:11" ht="27.75">
      <c r="A222" s="247"/>
      <c r="B222" s="248"/>
      <c r="C222" s="248"/>
      <c r="D222" s="247"/>
      <c r="E222" s="248"/>
      <c r="F222" s="247"/>
      <c r="G222" s="248"/>
      <c r="H222" s="250"/>
      <c r="I222" s="250"/>
      <c r="J222" s="81"/>
      <c r="K222" s="81"/>
    </row>
    <row r="223" spans="1:11" ht="27.75">
      <c r="A223" s="247"/>
      <c r="B223" s="248"/>
      <c r="C223" s="248"/>
      <c r="D223" s="247"/>
      <c r="E223" s="248"/>
      <c r="F223" s="247"/>
      <c r="G223" s="248"/>
      <c r="H223" s="250"/>
      <c r="I223" s="250"/>
      <c r="J223" s="81"/>
      <c r="K223" s="81"/>
    </row>
    <row r="224" spans="1:11" ht="27.75">
      <c r="A224" s="247"/>
      <c r="B224" s="248"/>
      <c r="C224" s="248"/>
      <c r="D224" s="247"/>
      <c r="E224" s="248"/>
      <c r="F224" s="247"/>
      <c r="G224" s="248"/>
      <c r="H224" s="250"/>
      <c r="I224" s="250"/>
      <c r="J224" s="81"/>
      <c r="K224" s="81"/>
    </row>
    <row r="225" spans="1:11" ht="27.75">
      <c r="A225" s="247"/>
      <c r="B225" s="248"/>
      <c r="C225" s="248"/>
      <c r="D225" s="247"/>
      <c r="E225" s="248"/>
      <c r="F225" s="247"/>
      <c r="G225" s="248"/>
      <c r="H225" s="250"/>
      <c r="I225" s="250"/>
      <c r="J225" s="81"/>
      <c r="K225" s="81"/>
    </row>
    <row r="226" spans="1:11" ht="27.75">
      <c r="A226" s="247"/>
      <c r="B226" s="248"/>
      <c r="C226" s="248"/>
      <c r="D226" s="247"/>
      <c r="E226" s="248"/>
      <c r="F226" s="247"/>
      <c r="G226" s="248"/>
      <c r="H226" s="250"/>
      <c r="I226" s="250"/>
      <c r="J226" s="81"/>
      <c r="K226" s="81"/>
    </row>
    <row r="227" spans="1:11" ht="27.75">
      <c r="A227" s="247"/>
      <c r="B227" s="248"/>
      <c r="C227" s="248"/>
      <c r="D227" s="247"/>
      <c r="E227" s="248"/>
      <c r="F227" s="247"/>
      <c r="G227" s="248"/>
      <c r="H227" s="250"/>
      <c r="I227" s="250"/>
      <c r="J227" s="81"/>
      <c r="K227" s="81"/>
    </row>
    <row r="228" spans="1:11" ht="27.75">
      <c r="A228" s="247"/>
      <c r="B228" s="248"/>
      <c r="C228" s="248"/>
      <c r="D228" s="247"/>
      <c r="E228" s="248"/>
      <c r="F228" s="247"/>
      <c r="G228" s="248"/>
      <c r="H228" s="250"/>
      <c r="I228" s="250"/>
      <c r="J228" s="81"/>
      <c r="K228" s="81"/>
    </row>
    <row r="229" spans="1:11" ht="27.75">
      <c r="A229" s="247"/>
      <c r="B229" s="248"/>
      <c r="C229" s="248"/>
      <c r="D229" s="247"/>
      <c r="E229" s="248"/>
      <c r="F229" s="247"/>
      <c r="G229" s="248"/>
      <c r="H229" s="250"/>
      <c r="I229" s="250"/>
      <c r="J229" s="81"/>
      <c r="K229" s="81"/>
    </row>
    <row r="230" spans="1:11" ht="27.75">
      <c r="A230" s="247"/>
      <c r="B230" s="248"/>
      <c r="C230" s="248"/>
      <c r="D230" s="247"/>
      <c r="E230" s="248"/>
      <c r="F230" s="247"/>
      <c r="G230" s="248"/>
      <c r="H230" s="250"/>
      <c r="I230" s="250"/>
      <c r="J230" s="81"/>
      <c r="K230" s="81"/>
    </row>
    <row r="231" spans="1:11" ht="27.75">
      <c r="A231" s="247"/>
      <c r="B231" s="248"/>
      <c r="C231" s="248"/>
      <c r="D231" s="247"/>
      <c r="E231" s="248"/>
      <c r="F231" s="247"/>
      <c r="G231" s="248"/>
      <c r="H231" s="250"/>
      <c r="I231" s="250"/>
      <c r="J231" s="81"/>
      <c r="K231" s="81"/>
    </row>
    <row r="232" spans="1:11" ht="27.75">
      <c r="A232" s="247"/>
      <c r="B232" s="248"/>
      <c r="C232" s="248"/>
      <c r="D232" s="247"/>
      <c r="E232" s="248"/>
      <c r="F232" s="247"/>
      <c r="G232" s="248"/>
      <c r="H232" s="250"/>
      <c r="I232" s="250"/>
      <c r="J232" s="81"/>
      <c r="K232" s="81"/>
    </row>
    <row r="233" spans="1:11" ht="27.75">
      <c r="A233" s="247"/>
      <c r="B233" s="248"/>
      <c r="C233" s="248"/>
      <c r="D233" s="247"/>
      <c r="E233" s="248"/>
      <c r="F233" s="247"/>
      <c r="G233" s="248"/>
      <c r="H233" s="250"/>
      <c r="I233" s="250"/>
      <c r="J233" s="81"/>
      <c r="K233" s="81"/>
    </row>
    <row r="234" spans="1:11" ht="27.75">
      <c r="A234" s="247"/>
      <c r="B234" s="248"/>
      <c r="C234" s="248"/>
      <c r="D234" s="247"/>
      <c r="E234" s="248"/>
      <c r="F234" s="247"/>
      <c r="G234" s="248"/>
      <c r="H234" s="250"/>
      <c r="I234" s="250"/>
      <c r="J234" s="81"/>
      <c r="K234" s="81"/>
    </row>
    <row r="235" spans="1:11" ht="27.75">
      <c r="A235" s="247"/>
      <c r="B235" s="248"/>
      <c r="C235" s="248"/>
      <c r="D235" s="247"/>
      <c r="E235" s="248"/>
      <c r="F235" s="247"/>
      <c r="G235" s="248"/>
      <c r="H235" s="250"/>
      <c r="I235" s="250"/>
      <c r="J235" s="81"/>
      <c r="K235" s="81"/>
    </row>
    <row r="236" spans="1:11" ht="27.75">
      <c r="A236" s="247"/>
      <c r="B236" s="248"/>
      <c r="C236" s="248"/>
      <c r="D236" s="247"/>
      <c r="E236" s="248"/>
      <c r="F236" s="247"/>
      <c r="G236" s="248"/>
      <c r="H236" s="250"/>
      <c r="I236" s="250"/>
      <c r="J236" s="81"/>
      <c r="K236" s="81"/>
    </row>
    <row r="237" spans="1:11" ht="27.75">
      <c r="A237" s="247"/>
      <c r="B237" s="248"/>
      <c r="C237" s="248"/>
      <c r="D237" s="247"/>
      <c r="E237" s="248"/>
      <c r="F237" s="247"/>
      <c r="G237" s="248"/>
      <c r="H237" s="250"/>
      <c r="I237" s="250"/>
      <c r="J237" s="81"/>
      <c r="K237" s="81"/>
    </row>
    <row r="238" spans="1:11" ht="27.75">
      <c r="A238" s="247"/>
      <c r="B238" s="248"/>
      <c r="C238" s="248"/>
      <c r="D238" s="247"/>
      <c r="E238" s="248"/>
      <c r="F238" s="247"/>
      <c r="G238" s="248"/>
      <c r="H238" s="250"/>
      <c r="I238" s="250"/>
      <c r="J238" s="81"/>
      <c r="K238" s="81"/>
    </row>
    <row r="239" spans="1:11" ht="27.75">
      <c r="A239" s="247"/>
      <c r="B239" s="248"/>
      <c r="C239" s="248"/>
      <c r="D239" s="247"/>
      <c r="E239" s="248"/>
      <c r="F239" s="247"/>
      <c r="G239" s="248"/>
      <c r="H239" s="250"/>
      <c r="I239" s="250"/>
      <c r="J239" s="81"/>
      <c r="K239" s="81"/>
    </row>
    <row r="240" spans="1:11" ht="27.75">
      <c r="A240" s="247"/>
      <c r="B240" s="248"/>
      <c r="C240" s="248"/>
      <c r="D240" s="247"/>
      <c r="E240" s="248"/>
      <c r="F240" s="247"/>
      <c r="G240" s="248"/>
      <c r="H240" s="250"/>
      <c r="I240" s="250"/>
      <c r="J240" s="81"/>
      <c r="K240" s="81"/>
    </row>
    <row r="241" spans="1:11" ht="27.75">
      <c r="A241" s="247"/>
      <c r="B241" s="248"/>
      <c r="C241" s="248"/>
      <c r="D241" s="247"/>
      <c r="E241" s="248"/>
      <c r="F241" s="247"/>
      <c r="G241" s="248"/>
      <c r="H241" s="250"/>
      <c r="I241" s="250"/>
      <c r="J241" s="81"/>
      <c r="K241" s="81"/>
    </row>
    <row r="242" spans="1:11" ht="27.75">
      <c r="A242" s="247"/>
      <c r="B242" s="248"/>
      <c r="C242" s="248"/>
      <c r="D242" s="247"/>
      <c r="E242" s="248"/>
      <c r="F242" s="247"/>
      <c r="G242" s="248"/>
      <c r="H242" s="250"/>
      <c r="I242" s="250"/>
      <c r="J242" s="81"/>
      <c r="K242" s="81"/>
    </row>
    <row r="243" spans="1:11" ht="27.75">
      <c r="A243" s="247"/>
      <c r="B243" s="248"/>
      <c r="C243" s="248"/>
      <c r="D243" s="247"/>
      <c r="E243" s="248"/>
      <c r="F243" s="247"/>
      <c r="G243" s="248"/>
      <c r="H243" s="250"/>
      <c r="I243" s="250"/>
      <c r="J243" s="81"/>
      <c r="K243" s="81"/>
    </row>
    <row r="244" spans="1:11" ht="27.75">
      <c r="A244" s="247"/>
      <c r="B244" s="248"/>
      <c r="C244" s="248"/>
      <c r="D244" s="247"/>
      <c r="E244" s="248"/>
      <c r="F244" s="247"/>
      <c r="G244" s="248"/>
      <c r="H244" s="250"/>
      <c r="I244" s="250"/>
      <c r="J244" s="81"/>
      <c r="K244" s="81"/>
    </row>
    <row r="245" spans="1:11" ht="27.75">
      <c r="A245" s="247"/>
      <c r="B245" s="248"/>
      <c r="C245" s="248"/>
      <c r="D245" s="247"/>
      <c r="E245" s="248"/>
      <c r="F245" s="247"/>
      <c r="G245" s="248"/>
      <c r="H245" s="250"/>
      <c r="I245" s="250"/>
      <c r="J245" s="81"/>
      <c r="K245" s="81"/>
    </row>
    <row r="246" spans="1:11" ht="27.75">
      <c r="A246" s="247"/>
      <c r="B246" s="248"/>
      <c r="C246" s="248"/>
      <c r="D246" s="247"/>
      <c r="E246" s="248"/>
      <c r="F246" s="247"/>
      <c r="G246" s="248"/>
      <c r="H246" s="250"/>
      <c r="I246" s="250"/>
      <c r="J246" s="81"/>
      <c r="K246" s="81"/>
    </row>
    <row r="247" spans="1:11" ht="27.75">
      <c r="A247" s="247"/>
      <c r="B247" s="248"/>
      <c r="C247" s="248"/>
      <c r="D247" s="247"/>
      <c r="E247" s="248"/>
      <c r="F247" s="247"/>
      <c r="G247" s="248"/>
      <c r="H247" s="250"/>
      <c r="I247" s="250"/>
      <c r="J247" s="81"/>
      <c r="K247" s="81"/>
    </row>
    <row r="248" spans="1:11" ht="27.75">
      <c r="A248" s="247"/>
      <c r="B248" s="248"/>
      <c r="C248" s="248"/>
      <c r="D248" s="247"/>
      <c r="E248" s="248"/>
      <c r="F248" s="247"/>
      <c r="G248" s="248"/>
      <c r="H248" s="250"/>
      <c r="I248" s="250"/>
      <c r="J248" s="81"/>
      <c r="K248" s="81"/>
    </row>
    <row r="249" spans="1:11" ht="27.75">
      <c r="A249" s="247"/>
      <c r="B249" s="248"/>
      <c r="C249" s="248"/>
      <c r="D249" s="247"/>
      <c r="E249" s="248"/>
      <c r="F249" s="247"/>
      <c r="G249" s="248"/>
      <c r="H249" s="250"/>
      <c r="I249" s="250"/>
      <c r="J249" s="81"/>
      <c r="K249" s="81"/>
    </row>
    <row r="250" spans="1:11" ht="27.75">
      <c r="A250" s="247"/>
      <c r="B250" s="248"/>
      <c r="C250" s="248"/>
      <c r="D250" s="247"/>
      <c r="E250" s="248"/>
      <c r="F250" s="247"/>
      <c r="G250" s="248"/>
      <c r="H250" s="250"/>
      <c r="I250" s="250"/>
      <c r="J250" s="81"/>
      <c r="K250" s="81"/>
    </row>
    <row r="251" spans="1:11" ht="27.75">
      <c r="A251" s="247"/>
      <c r="B251" s="248"/>
      <c r="C251" s="248"/>
      <c r="D251" s="247"/>
      <c r="E251" s="248"/>
      <c r="F251" s="247"/>
      <c r="G251" s="248"/>
      <c r="H251" s="250"/>
      <c r="I251" s="250"/>
      <c r="J251" s="81"/>
      <c r="K251" s="81"/>
    </row>
    <row r="252" spans="1:11" ht="27.75">
      <c r="A252" s="247"/>
      <c r="B252" s="248"/>
      <c r="C252" s="248"/>
      <c r="D252" s="247"/>
      <c r="E252" s="248"/>
      <c r="F252" s="247"/>
      <c r="G252" s="248"/>
      <c r="H252" s="250"/>
      <c r="I252" s="250"/>
      <c r="J252" s="81"/>
      <c r="K252" s="81"/>
    </row>
    <row r="253" spans="1:11" ht="27.75">
      <c r="A253" s="247"/>
      <c r="B253" s="248"/>
      <c r="C253" s="248"/>
      <c r="D253" s="247"/>
      <c r="E253" s="248"/>
      <c r="F253" s="247"/>
      <c r="G253" s="248"/>
      <c r="H253" s="250"/>
      <c r="I253" s="250"/>
      <c r="J253" s="81"/>
      <c r="K253" s="81"/>
    </row>
    <row r="254" spans="1:11" ht="27.75">
      <c r="A254" s="247"/>
      <c r="B254" s="248"/>
      <c r="C254" s="248"/>
      <c r="D254" s="247"/>
      <c r="E254" s="248"/>
      <c r="F254" s="247"/>
      <c r="G254" s="248"/>
      <c r="H254" s="250"/>
      <c r="I254" s="250"/>
      <c r="J254" s="81"/>
      <c r="K254" s="81"/>
    </row>
    <row r="255" spans="1:11" ht="27.75">
      <c r="A255" s="247"/>
      <c r="B255" s="248"/>
      <c r="C255" s="248"/>
      <c r="D255" s="247"/>
      <c r="E255" s="248"/>
      <c r="F255" s="247"/>
      <c r="G255" s="248"/>
      <c r="H255" s="250"/>
      <c r="I255" s="250"/>
      <c r="J255" s="81"/>
      <c r="K255" s="81"/>
    </row>
    <row r="256" spans="1:11" ht="27.75">
      <c r="A256" s="247"/>
      <c r="B256" s="248"/>
      <c r="C256" s="248"/>
      <c r="D256" s="247"/>
      <c r="E256" s="248"/>
      <c r="F256" s="247"/>
      <c r="G256" s="248"/>
      <c r="H256" s="250"/>
      <c r="I256" s="250"/>
      <c r="J256" s="81"/>
      <c r="K256" s="81"/>
    </row>
    <row r="257" spans="1:11" ht="27.75">
      <c r="A257" s="247"/>
      <c r="B257" s="248"/>
      <c r="C257" s="248"/>
      <c r="D257" s="247"/>
      <c r="E257" s="248"/>
      <c r="F257" s="247"/>
      <c r="G257" s="248"/>
      <c r="H257" s="250"/>
      <c r="I257" s="250"/>
      <c r="J257" s="81"/>
      <c r="K257" s="81"/>
    </row>
    <row r="258" spans="1:11" ht="27.75">
      <c r="A258" s="247"/>
      <c r="B258" s="248"/>
      <c r="C258" s="248"/>
      <c r="D258" s="247"/>
      <c r="E258" s="248"/>
      <c r="F258" s="247"/>
      <c r="G258" s="248"/>
      <c r="H258" s="250"/>
      <c r="I258" s="250"/>
      <c r="J258" s="81"/>
      <c r="K258" s="81"/>
    </row>
    <row r="259" spans="1:11" ht="27.75">
      <c r="A259" s="247"/>
      <c r="B259" s="248"/>
      <c r="C259" s="248"/>
      <c r="D259" s="247"/>
      <c r="E259" s="248"/>
      <c r="F259" s="247"/>
      <c r="G259" s="248"/>
      <c r="H259" s="250"/>
      <c r="I259" s="250"/>
      <c r="J259" s="81"/>
      <c r="K259" s="81"/>
    </row>
    <row r="260" spans="1:11" ht="27.75">
      <c r="A260" s="247"/>
      <c r="B260" s="248"/>
      <c r="C260" s="248"/>
      <c r="D260" s="247"/>
      <c r="E260" s="248"/>
      <c r="F260" s="247"/>
      <c r="G260" s="248"/>
      <c r="H260" s="250"/>
      <c r="I260" s="250"/>
      <c r="J260" s="81"/>
      <c r="K260" s="81"/>
    </row>
    <row r="261" spans="1:11" ht="27.75">
      <c r="A261" s="247"/>
      <c r="B261" s="248"/>
      <c r="C261" s="248"/>
      <c r="D261" s="247"/>
      <c r="E261" s="248"/>
      <c r="F261" s="247"/>
      <c r="G261" s="248"/>
      <c r="H261" s="250"/>
      <c r="I261" s="250"/>
      <c r="J261" s="81"/>
      <c r="K261" s="81"/>
    </row>
    <row r="262" spans="1:11" ht="27.75">
      <c r="A262" s="247"/>
      <c r="B262" s="248"/>
      <c r="C262" s="248"/>
      <c r="D262" s="247"/>
      <c r="E262" s="248"/>
      <c r="F262" s="247"/>
      <c r="G262" s="248"/>
      <c r="H262" s="250"/>
      <c r="I262" s="250"/>
      <c r="J262" s="81"/>
      <c r="K262" s="81"/>
    </row>
    <row r="263" spans="1:11" ht="27.75">
      <c r="A263" s="247"/>
      <c r="B263" s="248"/>
      <c r="C263" s="248"/>
      <c r="D263" s="247"/>
      <c r="E263" s="248"/>
      <c r="F263" s="247"/>
      <c r="G263" s="248"/>
      <c r="H263" s="250"/>
      <c r="I263" s="250"/>
      <c r="J263" s="81"/>
      <c r="K263" s="81"/>
    </row>
    <row r="264" spans="1:11" ht="27.75">
      <c r="A264" s="247"/>
      <c r="B264" s="248"/>
      <c r="C264" s="248"/>
      <c r="D264" s="247"/>
      <c r="E264" s="248"/>
      <c r="F264" s="247"/>
      <c r="G264" s="248"/>
      <c r="H264" s="250"/>
      <c r="I264" s="250"/>
      <c r="J264" s="81"/>
      <c r="K264" s="81"/>
    </row>
    <row r="265" spans="1:11" ht="27.75">
      <c r="A265" s="247"/>
      <c r="B265" s="248"/>
      <c r="C265" s="248"/>
      <c r="D265" s="247"/>
      <c r="E265" s="248"/>
      <c r="F265" s="247"/>
      <c r="G265" s="248"/>
      <c r="H265" s="250"/>
      <c r="I265" s="250"/>
      <c r="J265" s="81"/>
      <c r="K265" s="81"/>
    </row>
    <row r="266" spans="1:11" ht="27.75">
      <c r="A266" s="247"/>
      <c r="B266" s="248"/>
      <c r="C266" s="248"/>
      <c r="D266" s="247"/>
      <c r="E266" s="248"/>
      <c r="F266" s="247"/>
      <c r="G266" s="248"/>
      <c r="H266" s="250"/>
      <c r="I266" s="250"/>
      <c r="J266" s="81"/>
      <c r="K266" s="81"/>
    </row>
    <row r="267" spans="1:11" ht="27.75">
      <c r="A267" s="247"/>
      <c r="B267" s="248"/>
      <c r="C267" s="248"/>
      <c r="D267" s="247"/>
      <c r="E267" s="248"/>
      <c r="F267" s="247"/>
      <c r="G267" s="248"/>
      <c r="H267" s="250"/>
      <c r="I267" s="250"/>
      <c r="J267" s="81"/>
      <c r="K267" s="81"/>
    </row>
    <row r="268" spans="1:11" ht="27.75">
      <c r="A268" s="247"/>
      <c r="B268" s="248"/>
      <c r="C268" s="248"/>
      <c r="D268" s="247"/>
      <c r="E268" s="248"/>
      <c r="F268" s="247"/>
      <c r="G268" s="248"/>
      <c r="H268" s="250"/>
      <c r="I268" s="250"/>
      <c r="J268" s="81"/>
      <c r="K268" s="81"/>
    </row>
    <row r="269" spans="1:11" ht="27.75">
      <c r="A269" s="247"/>
      <c r="B269" s="248"/>
      <c r="C269" s="248"/>
      <c r="D269" s="247"/>
      <c r="E269" s="248"/>
      <c r="F269" s="247"/>
      <c r="G269" s="248"/>
      <c r="H269" s="250"/>
      <c r="I269" s="250"/>
      <c r="J269" s="81"/>
      <c r="K269" s="81"/>
    </row>
    <row r="270" spans="1:11" ht="27.75">
      <c r="A270" s="247"/>
      <c r="B270" s="248"/>
      <c r="C270" s="248"/>
      <c r="D270" s="247"/>
      <c r="E270" s="248"/>
      <c r="F270" s="247"/>
      <c r="G270" s="248"/>
      <c r="H270" s="250"/>
      <c r="I270" s="250"/>
      <c r="J270" s="81"/>
      <c r="K270" s="81"/>
    </row>
    <row r="271" spans="1:11" ht="27.75">
      <c r="A271" s="247"/>
      <c r="B271" s="248"/>
      <c r="C271" s="248"/>
      <c r="D271" s="247"/>
      <c r="E271" s="248"/>
      <c r="F271" s="247"/>
      <c r="G271" s="248"/>
      <c r="H271" s="250"/>
      <c r="I271" s="250"/>
      <c r="J271" s="81"/>
      <c r="K271" s="81"/>
    </row>
    <row r="272" spans="1:11" ht="27.75">
      <c r="A272" s="247"/>
      <c r="B272" s="248"/>
      <c r="C272" s="248"/>
      <c r="D272" s="247"/>
      <c r="E272" s="248"/>
      <c r="F272" s="247"/>
      <c r="G272" s="248"/>
      <c r="H272" s="250"/>
      <c r="I272" s="250"/>
      <c r="J272" s="81"/>
      <c r="K272" s="81"/>
    </row>
    <row r="273" spans="1:11" ht="27.75">
      <c r="A273" s="247"/>
      <c r="B273" s="248"/>
      <c r="C273" s="248"/>
      <c r="D273" s="247"/>
      <c r="E273" s="248"/>
      <c r="F273" s="247"/>
      <c r="G273" s="248"/>
      <c r="H273" s="250"/>
      <c r="I273" s="250"/>
      <c r="J273" s="81"/>
      <c r="K273" s="81"/>
    </row>
    <row r="274" spans="1:11" ht="27.75">
      <c r="A274" s="247"/>
      <c r="B274" s="248"/>
      <c r="C274" s="248"/>
      <c r="D274" s="247"/>
      <c r="E274" s="248"/>
      <c r="F274" s="247"/>
      <c r="G274" s="248"/>
      <c r="H274" s="250"/>
      <c r="I274" s="250"/>
      <c r="J274" s="81"/>
      <c r="K274" s="81"/>
    </row>
    <row r="275" spans="1:11" ht="27.75">
      <c r="A275" s="247"/>
      <c r="B275" s="248"/>
      <c r="C275" s="248"/>
      <c r="D275" s="247"/>
      <c r="E275" s="248"/>
      <c r="F275" s="247"/>
      <c r="G275" s="248"/>
      <c r="H275" s="250"/>
      <c r="I275" s="250"/>
      <c r="J275" s="81"/>
      <c r="K275" s="81"/>
    </row>
    <row r="276" spans="1:11" ht="27.75">
      <c r="A276" s="247"/>
      <c r="B276" s="248"/>
      <c r="C276" s="248"/>
      <c r="D276" s="247"/>
      <c r="E276" s="248"/>
      <c r="F276" s="247"/>
      <c r="G276" s="248"/>
      <c r="H276" s="250"/>
      <c r="I276" s="250"/>
      <c r="J276" s="81"/>
      <c r="K276" s="81"/>
    </row>
    <row r="277" spans="1:11" ht="27.75">
      <c r="A277" s="247"/>
      <c r="B277" s="248"/>
      <c r="C277" s="248"/>
      <c r="D277" s="247"/>
      <c r="E277" s="248"/>
      <c r="F277" s="247"/>
      <c r="G277" s="248"/>
      <c r="H277" s="250"/>
      <c r="I277" s="250"/>
      <c r="J277" s="81"/>
      <c r="K277" s="81"/>
    </row>
    <row r="278" spans="1:11" ht="27.75">
      <c r="A278" s="247"/>
      <c r="B278" s="248"/>
      <c r="C278" s="248"/>
      <c r="D278" s="247"/>
      <c r="E278" s="248"/>
      <c r="F278" s="247"/>
      <c r="G278" s="248"/>
      <c r="H278" s="250"/>
      <c r="I278" s="250"/>
      <c r="J278" s="81"/>
      <c r="K278" s="81"/>
    </row>
    <row r="279" spans="1:11" ht="27.75">
      <c r="A279" s="247"/>
      <c r="B279" s="248"/>
      <c r="C279" s="248"/>
      <c r="D279" s="247"/>
      <c r="E279" s="248"/>
      <c r="F279" s="247"/>
      <c r="G279" s="248"/>
      <c r="H279" s="250"/>
      <c r="I279" s="250"/>
      <c r="J279" s="81"/>
      <c r="K279" s="81"/>
    </row>
    <row r="280" spans="1:11" ht="27.75">
      <c r="A280" s="247"/>
      <c r="B280" s="248"/>
      <c r="C280" s="248"/>
      <c r="D280" s="247"/>
      <c r="E280" s="248"/>
      <c r="F280" s="247"/>
      <c r="G280" s="248"/>
      <c r="H280" s="250"/>
      <c r="I280" s="250"/>
      <c r="J280" s="81"/>
      <c r="K280" s="81"/>
    </row>
    <row r="281" spans="1:11" ht="27.75">
      <c r="A281" s="247"/>
      <c r="B281" s="248"/>
      <c r="C281" s="248"/>
      <c r="D281" s="247"/>
      <c r="E281" s="248"/>
      <c r="F281" s="247"/>
      <c r="G281" s="248"/>
      <c r="H281" s="250"/>
      <c r="I281" s="250"/>
      <c r="J281" s="81"/>
      <c r="K281" s="81"/>
    </row>
    <row r="282" spans="1:11" ht="27.75">
      <c r="A282" s="247"/>
      <c r="B282" s="248"/>
      <c r="C282" s="248"/>
      <c r="D282" s="247"/>
      <c r="E282" s="248"/>
      <c r="F282" s="247"/>
      <c r="G282" s="248"/>
      <c r="H282" s="250"/>
      <c r="I282" s="250"/>
      <c r="J282" s="81"/>
      <c r="K282" s="81"/>
    </row>
    <row r="283" spans="1:11" ht="27.75">
      <c r="A283" s="247"/>
      <c r="B283" s="248"/>
      <c r="C283" s="248"/>
      <c r="D283" s="247"/>
      <c r="E283" s="248"/>
      <c r="F283" s="247"/>
      <c r="G283" s="248"/>
      <c r="H283" s="250"/>
      <c r="I283" s="250"/>
      <c r="J283" s="81"/>
      <c r="K283" s="81"/>
    </row>
    <row r="284" spans="1:11" ht="27.75">
      <c r="A284" s="247"/>
      <c r="B284" s="248"/>
      <c r="C284" s="248"/>
      <c r="D284" s="247"/>
      <c r="E284" s="248"/>
      <c r="F284" s="247"/>
      <c r="G284" s="248"/>
      <c r="H284" s="250"/>
      <c r="I284" s="250"/>
      <c r="J284" s="81"/>
      <c r="K284" s="81"/>
    </row>
    <row r="285" spans="1:11" ht="27.75">
      <c r="A285" s="247"/>
      <c r="B285" s="248"/>
      <c r="C285" s="248"/>
      <c r="D285" s="247"/>
      <c r="E285" s="248"/>
      <c r="F285" s="247"/>
      <c r="G285" s="248"/>
      <c r="H285" s="250"/>
      <c r="I285" s="250"/>
      <c r="J285" s="81"/>
      <c r="K285" s="81"/>
    </row>
    <row r="286" spans="1:11" ht="27.75">
      <c r="A286" s="247"/>
      <c r="B286" s="248"/>
      <c r="C286" s="248"/>
      <c r="D286" s="247"/>
      <c r="E286" s="248"/>
      <c r="F286" s="247"/>
      <c r="G286" s="248"/>
      <c r="H286" s="250"/>
      <c r="I286" s="250"/>
      <c r="J286" s="81"/>
      <c r="K286" s="81"/>
    </row>
    <row r="287" spans="1:11" ht="27.75">
      <c r="A287" s="247"/>
      <c r="B287" s="248"/>
      <c r="C287" s="248"/>
      <c r="D287" s="247"/>
      <c r="E287" s="248"/>
      <c r="F287" s="247"/>
      <c r="G287" s="248"/>
      <c r="H287" s="250"/>
      <c r="I287" s="250"/>
      <c r="J287" s="81"/>
      <c r="K287" s="81"/>
    </row>
    <row r="288" spans="1:11" ht="27.75">
      <c r="A288" s="247"/>
      <c r="B288" s="248"/>
      <c r="C288" s="248"/>
      <c r="D288" s="247"/>
      <c r="E288" s="248"/>
      <c r="F288" s="247"/>
      <c r="G288" s="248"/>
      <c r="H288" s="250"/>
      <c r="I288" s="250"/>
      <c r="J288" s="81"/>
      <c r="K288" s="81"/>
    </row>
    <row r="289" spans="1:11" ht="27.75">
      <c r="A289" s="247"/>
      <c r="B289" s="248"/>
      <c r="C289" s="248"/>
      <c r="D289" s="247"/>
      <c r="E289" s="248"/>
      <c r="F289" s="247"/>
      <c r="G289" s="248"/>
      <c r="H289" s="250"/>
      <c r="I289" s="250"/>
      <c r="J289" s="81"/>
      <c r="K289" s="81"/>
    </row>
    <row r="290" spans="1:11" ht="27.75">
      <c r="A290" s="247"/>
      <c r="B290" s="248"/>
      <c r="C290" s="248"/>
      <c r="D290" s="247"/>
      <c r="E290" s="248"/>
      <c r="F290" s="247"/>
      <c r="G290" s="248"/>
      <c r="H290" s="250"/>
      <c r="I290" s="250"/>
      <c r="J290" s="81"/>
      <c r="K290" s="81"/>
    </row>
    <row r="291" spans="1:11" ht="27.75">
      <c r="A291" s="247"/>
      <c r="B291" s="248"/>
      <c r="C291" s="248"/>
      <c r="D291" s="247"/>
      <c r="E291" s="248"/>
      <c r="F291" s="247"/>
      <c r="G291" s="248"/>
      <c r="H291" s="250"/>
      <c r="I291" s="250"/>
      <c r="J291" s="81"/>
      <c r="K291" s="81"/>
    </row>
    <row r="292" spans="1:11" ht="27.75">
      <c r="A292" s="247"/>
      <c r="B292" s="248"/>
      <c r="C292" s="248"/>
      <c r="D292" s="247"/>
      <c r="E292" s="248"/>
      <c r="F292" s="247"/>
      <c r="G292" s="248"/>
      <c r="H292" s="250"/>
      <c r="I292" s="250"/>
      <c r="J292" s="81"/>
      <c r="K292" s="81"/>
    </row>
    <row r="293" spans="1:11" ht="27.75">
      <c r="A293" s="247"/>
      <c r="B293" s="248"/>
      <c r="C293" s="248"/>
      <c r="D293" s="247"/>
      <c r="E293" s="248"/>
      <c r="F293" s="247"/>
      <c r="G293" s="248"/>
      <c r="H293" s="250"/>
      <c r="I293" s="250"/>
      <c r="J293" s="81"/>
      <c r="K293" s="81"/>
    </row>
    <row r="294" spans="1:11" ht="27.75">
      <c r="A294" s="247"/>
      <c r="B294" s="248"/>
      <c r="C294" s="248"/>
      <c r="D294" s="247"/>
      <c r="E294" s="248"/>
      <c r="F294" s="247"/>
      <c r="G294" s="248"/>
      <c r="H294" s="250"/>
      <c r="I294" s="250"/>
      <c r="J294" s="81"/>
      <c r="K294" s="81"/>
    </row>
    <row r="295" spans="1:11" ht="27.75">
      <c r="A295" s="247"/>
      <c r="B295" s="248"/>
      <c r="C295" s="248"/>
      <c r="D295" s="247"/>
      <c r="E295" s="248"/>
      <c r="F295" s="247"/>
      <c r="G295" s="248"/>
      <c r="H295" s="250"/>
      <c r="I295" s="250"/>
      <c r="J295" s="81"/>
      <c r="K295" s="81"/>
    </row>
    <row r="296" spans="1:11" ht="27.75">
      <c r="A296" s="247"/>
      <c r="B296" s="248"/>
      <c r="C296" s="248"/>
      <c r="D296" s="247"/>
      <c r="E296" s="248"/>
      <c r="F296" s="247"/>
      <c r="G296" s="248"/>
      <c r="H296" s="250"/>
      <c r="I296" s="250"/>
      <c r="J296" s="81"/>
      <c r="K296" s="81"/>
    </row>
    <row r="297" spans="1:11" ht="27.75">
      <c r="A297" s="247"/>
      <c r="B297" s="248"/>
      <c r="C297" s="248"/>
      <c r="D297" s="247"/>
      <c r="E297" s="248"/>
      <c r="F297" s="247"/>
      <c r="G297" s="248"/>
      <c r="H297" s="250"/>
      <c r="I297" s="250"/>
      <c r="J297" s="81"/>
      <c r="K297" s="81"/>
    </row>
    <row r="298" spans="1:11" ht="27.75">
      <c r="A298" s="247"/>
      <c r="B298" s="248"/>
      <c r="C298" s="248"/>
      <c r="D298" s="247"/>
      <c r="E298" s="248"/>
      <c r="F298" s="247"/>
      <c r="G298" s="248"/>
      <c r="H298" s="250"/>
      <c r="I298" s="250"/>
      <c r="J298" s="81"/>
      <c r="K298" s="81"/>
    </row>
    <row r="299" spans="1:11" ht="27.75">
      <c r="A299" s="247"/>
      <c r="B299" s="248"/>
      <c r="C299" s="248"/>
      <c r="D299" s="247"/>
      <c r="E299" s="248"/>
      <c r="F299" s="247"/>
      <c r="G299" s="248"/>
      <c r="H299" s="250"/>
      <c r="I299" s="250"/>
      <c r="J299" s="81"/>
      <c r="K299" s="81"/>
    </row>
    <row r="300" spans="1:11" ht="27.75">
      <c r="A300" s="247"/>
      <c r="B300" s="248"/>
      <c r="C300" s="248"/>
      <c r="D300" s="247"/>
      <c r="E300" s="248"/>
      <c r="F300" s="247"/>
      <c r="G300" s="248"/>
      <c r="H300" s="250"/>
      <c r="I300" s="250"/>
      <c r="J300" s="81"/>
      <c r="K300" s="81"/>
    </row>
    <row r="301" spans="1:11" ht="27.75">
      <c r="A301" s="247"/>
      <c r="B301" s="248"/>
      <c r="C301" s="248"/>
      <c r="D301" s="247"/>
      <c r="E301" s="248"/>
      <c r="F301" s="247"/>
      <c r="G301" s="248"/>
      <c r="H301" s="250"/>
      <c r="I301" s="250"/>
      <c r="J301" s="81"/>
      <c r="K301" s="81"/>
    </row>
  </sheetData>
  <mergeCells count="124">
    <mergeCell ref="A126:I126"/>
    <mergeCell ref="A2:I2"/>
    <mergeCell ref="A5:I5"/>
    <mergeCell ref="A6:I6"/>
    <mergeCell ref="A15:I15"/>
    <mergeCell ref="A16:I16"/>
    <mergeCell ref="A17:I17"/>
    <mergeCell ref="A26:I26"/>
    <mergeCell ref="A36:I36"/>
    <mergeCell ref="A113:I113"/>
    <mergeCell ref="A114:I114"/>
    <mergeCell ref="A107:I107"/>
    <mergeCell ref="A116:I116"/>
    <mergeCell ref="A117:I117"/>
    <mergeCell ref="A118:I118"/>
    <mergeCell ref="A119:I119"/>
    <mergeCell ref="A120:I120"/>
    <mergeCell ref="A102:I102"/>
    <mergeCell ref="A103:I103"/>
    <mergeCell ref="A104:I104"/>
    <mergeCell ref="A105:I105"/>
    <mergeCell ref="A108:I108"/>
    <mergeCell ref="A110:I110"/>
    <mergeCell ref="A111:I111"/>
    <mergeCell ref="A78:I78"/>
    <mergeCell ref="A84:H84"/>
    <mergeCell ref="A49:G49"/>
    <mergeCell ref="A93:G93"/>
    <mergeCell ref="A101:I101"/>
    <mergeCell ref="A91:I91"/>
    <mergeCell ref="A92:I92"/>
    <mergeCell ref="A94:I94"/>
    <mergeCell ref="A95:I95"/>
    <mergeCell ref="A96:I96"/>
    <mergeCell ref="A97:I97"/>
    <mergeCell ref="A98:I98"/>
    <mergeCell ref="A99:I99"/>
    <mergeCell ref="A100:I100"/>
    <mergeCell ref="A79:I79"/>
    <mergeCell ref="A71:I71"/>
    <mergeCell ref="A72:I72"/>
    <mergeCell ref="A80:I80"/>
    <mergeCell ref="A3:G3"/>
    <mergeCell ref="A4:G4"/>
    <mergeCell ref="C14:G14"/>
    <mergeCell ref="C13:G13"/>
    <mergeCell ref="A7:I7"/>
    <mergeCell ref="A8:I8"/>
    <mergeCell ref="A9:I9"/>
    <mergeCell ref="A10:I10"/>
    <mergeCell ref="A11:I11"/>
    <mergeCell ref="A12:I12"/>
    <mergeCell ref="A112:I112"/>
    <mergeCell ref="A18:G18"/>
    <mergeCell ref="A19:G19"/>
    <mergeCell ref="A20:G20"/>
    <mergeCell ref="A21:G21"/>
    <mergeCell ref="A22:G22"/>
    <mergeCell ref="A23:G23"/>
    <mergeCell ref="A35:G35"/>
    <mergeCell ref="A37:G37"/>
    <mergeCell ref="A38:G38"/>
    <mergeCell ref="A24:G24"/>
    <mergeCell ref="A32:G32"/>
    <mergeCell ref="A31:G31"/>
    <mergeCell ref="A33:G33"/>
    <mergeCell ref="A34:G34"/>
    <mergeCell ref="A27:I27"/>
    <mergeCell ref="A28:I28"/>
    <mergeCell ref="A29:I29"/>
    <mergeCell ref="A30:I30"/>
    <mergeCell ref="A25:G25"/>
    <mergeCell ref="A45:G45"/>
    <mergeCell ref="A73:I73"/>
    <mergeCell ref="A88:I88"/>
    <mergeCell ref="A89:I89"/>
    <mergeCell ref="A122:I122"/>
    <mergeCell ref="A123:I123"/>
    <mergeCell ref="A50:G5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A74:I74"/>
    <mergeCell ref="A75:I75"/>
    <mergeCell ref="A76:I76"/>
    <mergeCell ref="A77:I77"/>
    <mergeCell ref="A82:I82"/>
    <mergeCell ref="A85:I85"/>
    <mergeCell ref="A81:I81"/>
    <mergeCell ref="A86:I86"/>
    <mergeCell ref="A87:I87"/>
    <mergeCell ref="A70:I70"/>
    <mergeCell ref="A109:I109"/>
    <mergeCell ref="A90:I90"/>
    <mergeCell ref="A106:I106"/>
    <mergeCell ref="A124:I124"/>
    <mergeCell ref="A125:I125"/>
    <mergeCell ref="A39:G39"/>
    <mergeCell ref="A40:G40"/>
    <mergeCell ref="A41:G41"/>
    <mergeCell ref="A42:G42"/>
    <mergeCell ref="A43:G43"/>
    <mergeCell ref="A44:G44"/>
    <mergeCell ref="A46:G46"/>
    <mergeCell ref="A47:G47"/>
    <mergeCell ref="A48:G48"/>
    <mergeCell ref="A51:I51"/>
    <mergeCell ref="A52:I52"/>
    <mergeCell ref="A53:H53"/>
    <mergeCell ref="A54:H54"/>
    <mergeCell ref="A55:H55"/>
    <mergeCell ref="A56:G56"/>
    <mergeCell ref="A57:G57"/>
    <mergeCell ref="A58:I58"/>
    <mergeCell ref="A59:I59"/>
    <mergeCell ref="A60:I60"/>
    <mergeCell ref="A83:I83"/>
    <mergeCell ref="A121:I121"/>
  </mergeCells>
  <pageMargins left="0.70866141732283472" right="0.70866141732283472" top="0.74803149606299213" bottom="0.74803149606299213" header="0.31496062992125984" footer="0.31496062992125984"/>
  <pageSetup paperSize="9" scale="20" orientation="portrait" r:id="rId1"/>
  <headerFooter alignWithMargins="0">
    <oddHeader>&amp;C&amp;"Times New Roman,Normál"&amp;36Körmend Város Önkormányzata bevételei kiemelt előirányzatonként a 2018. évben&amp;R&amp;"Times New Roman,Normál"&amp;36
"4. melléklet .../2019.(...) önkormányzati rendelethez
 adatok Ft-ban"</oddHeader>
    <oddFooter>&amp;C&amp;"Times New Roman,Normál"&amp;36&amp;P</oddFooter>
  </headerFooter>
  <rowBreaks count="3" manualBreakCount="3">
    <brk id="37" max="11" man="1"/>
    <brk id="57" max="11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J119"/>
  <sheetViews>
    <sheetView view="pageBreakPreview" topLeftCell="A67" zoomScale="60" zoomScaleNormal="100" workbookViewId="0">
      <selection activeCell="F10" sqref="F10"/>
    </sheetView>
  </sheetViews>
  <sheetFormatPr defaultRowHeight="21"/>
  <cols>
    <col min="1" max="1" width="6" style="119" customWidth="1"/>
    <col min="2" max="2" width="57.7109375" style="119" customWidth="1"/>
    <col min="3" max="3" width="23.7109375" style="119" customWidth="1"/>
    <col min="4" max="4" width="22.140625" style="262" customWidth="1"/>
    <col min="5" max="5" width="34" style="261" bestFit="1" customWidth="1"/>
    <col min="6" max="6" width="19.42578125" style="262" bestFit="1" customWidth="1"/>
    <col min="7" max="7" width="17" style="119" bestFit="1" customWidth="1"/>
    <col min="8" max="8" width="18" style="119" bestFit="1" customWidth="1"/>
    <col min="9" max="9" width="9.140625" style="119"/>
    <col min="10" max="10" width="10.7109375" style="119" bestFit="1" customWidth="1"/>
    <col min="11" max="16384" width="9.140625" style="119"/>
  </cols>
  <sheetData>
    <row r="2" spans="1:8">
      <c r="A2" s="369" t="s">
        <v>138</v>
      </c>
      <c r="B2" s="370"/>
      <c r="C2" s="370"/>
      <c r="D2" s="370"/>
    </row>
    <row r="3" spans="1:8">
      <c r="A3" s="120"/>
      <c r="B3" s="121"/>
      <c r="C3" s="121"/>
      <c r="D3" s="260" t="s">
        <v>347</v>
      </c>
      <c r="E3" s="124" t="s">
        <v>505</v>
      </c>
    </row>
    <row r="4" spans="1:8">
      <c r="A4" s="117" t="s">
        <v>274</v>
      </c>
      <c r="B4" s="115"/>
      <c r="C4" s="115"/>
      <c r="D4" s="125">
        <v>358298538</v>
      </c>
      <c r="E4" s="263">
        <f>'[1]kiadások  összesen '!$AL$13</f>
        <v>417326881</v>
      </c>
    </row>
    <row r="5" spans="1:8">
      <c r="A5" s="117" t="s">
        <v>275</v>
      </c>
      <c r="B5" s="115"/>
      <c r="C5" s="115"/>
      <c r="D5" s="125">
        <v>71393072</v>
      </c>
      <c r="E5" s="263">
        <f>'[1]kiadások  összesen '!$AL$14</f>
        <v>86826029</v>
      </c>
    </row>
    <row r="6" spans="1:8">
      <c r="A6" s="117" t="s">
        <v>276</v>
      </c>
      <c r="B6" s="115"/>
      <c r="C6" s="115"/>
      <c r="D6" s="125">
        <v>756494647</v>
      </c>
      <c r="E6" s="263">
        <f>'[1]kiadások  összesen '!$AL$15</f>
        <v>905933526</v>
      </c>
    </row>
    <row r="7" spans="1:8">
      <c r="A7" s="117" t="s">
        <v>277</v>
      </c>
      <c r="B7" s="115"/>
      <c r="C7" s="115"/>
      <c r="D7" s="125">
        <v>12500000</v>
      </c>
      <c r="E7" s="263">
        <f>'[1]kiadások  összesen '!$AL$16</f>
        <v>13800000</v>
      </c>
    </row>
    <row r="8" spans="1:8">
      <c r="A8" s="117" t="s">
        <v>540</v>
      </c>
      <c r="B8" s="115"/>
      <c r="C8" s="115"/>
      <c r="D8" s="125"/>
      <c r="E8" s="263">
        <v>3987936</v>
      </c>
    </row>
    <row r="9" spans="1:8">
      <c r="A9" s="366" t="s">
        <v>278</v>
      </c>
      <c r="B9" s="366"/>
      <c r="C9" s="115"/>
      <c r="D9" s="125">
        <f>C24+C36+C46+C48+C51</f>
        <v>664875993</v>
      </c>
      <c r="E9" s="263">
        <f>'[1]kiadások  összesen '!$AL$18</f>
        <v>724295627</v>
      </c>
      <c r="F9" s="264">
        <f>E24+E36+E46+E48+E49+E51+E50</f>
        <v>724295627</v>
      </c>
      <c r="H9" s="274">
        <f>F9-E9</f>
        <v>0</v>
      </c>
    </row>
    <row r="10" spans="1:8">
      <c r="A10" s="115"/>
      <c r="B10" s="117" t="s">
        <v>279</v>
      </c>
      <c r="C10" s="115"/>
      <c r="D10" s="263"/>
      <c r="E10" s="116"/>
    </row>
    <row r="11" spans="1:8">
      <c r="A11" s="115"/>
      <c r="B11" s="115" t="s">
        <v>280</v>
      </c>
      <c r="C11" s="114">
        <v>133054400</v>
      </c>
      <c r="D11" s="263"/>
      <c r="E11" s="263">
        <f>C11</f>
        <v>133054400</v>
      </c>
    </row>
    <row r="12" spans="1:8" ht="40.5">
      <c r="A12" s="115"/>
      <c r="B12" s="122" t="s">
        <v>281</v>
      </c>
      <c r="C12" s="114">
        <v>53472051</v>
      </c>
      <c r="D12" s="263"/>
      <c r="E12" s="263">
        <f t="shared" ref="E12:E18" si="0">C12</f>
        <v>53472051</v>
      </c>
    </row>
    <row r="13" spans="1:8" ht="40.5">
      <c r="A13" s="115"/>
      <c r="B13" s="122" t="s">
        <v>282</v>
      </c>
      <c r="C13" s="114">
        <v>8483804</v>
      </c>
      <c r="D13" s="263"/>
      <c r="E13" s="263">
        <f t="shared" si="0"/>
        <v>8483804</v>
      </c>
    </row>
    <row r="14" spans="1:8" ht="40.5">
      <c r="A14" s="115"/>
      <c r="B14" s="122" t="s">
        <v>283</v>
      </c>
      <c r="C14" s="114">
        <v>5726291</v>
      </c>
      <c r="D14" s="263"/>
      <c r="E14" s="263">
        <f t="shared" si="0"/>
        <v>5726291</v>
      </c>
    </row>
    <row r="15" spans="1:8">
      <c r="A15" s="115"/>
      <c r="B15" s="115" t="s">
        <v>384</v>
      </c>
      <c r="C15" s="114">
        <v>9220800</v>
      </c>
      <c r="D15" s="263"/>
      <c r="E15" s="263">
        <f t="shared" si="0"/>
        <v>9220800</v>
      </c>
    </row>
    <row r="16" spans="1:8">
      <c r="A16" s="115"/>
      <c r="B16" s="115" t="s">
        <v>385</v>
      </c>
      <c r="C16" s="114">
        <v>1073500</v>
      </c>
      <c r="D16" s="263"/>
      <c r="E16" s="263">
        <f t="shared" si="0"/>
        <v>1073500</v>
      </c>
    </row>
    <row r="17" spans="1:5">
      <c r="A17" s="115"/>
      <c r="B17" s="115" t="s">
        <v>380</v>
      </c>
      <c r="C17" s="114">
        <v>32810700</v>
      </c>
      <c r="D17" s="263"/>
      <c r="E17" s="263">
        <v>43103580</v>
      </c>
    </row>
    <row r="18" spans="1:5">
      <c r="A18" s="115"/>
      <c r="B18" s="115" t="s">
        <v>381</v>
      </c>
      <c r="C18" s="114">
        <v>4177720</v>
      </c>
      <c r="D18" s="263"/>
      <c r="E18" s="263">
        <f t="shared" si="0"/>
        <v>4177720</v>
      </c>
    </row>
    <row r="19" spans="1:5">
      <c r="A19" s="115"/>
      <c r="B19" s="115" t="s">
        <v>537</v>
      </c>
      <c r="C19" s="114"/>
      <c r="D19" s="263"/>
      <c r="E19" s="263">
        <f>35463882+130088</f>
        <v>35593970</v>
      </c>
    </row>
    <row r="20" spans="1:5">
      <c r="A20" s="115"/>
      <c r="B20" s="115" t="s">
        <v>612</v>
      </c>
      <c r="C20" s="114"/>
      <c r="D20" s="263"/>
      <c r="E20" s="263">
        <v>407000</v>
      </c>
    </row>
    <row r="21" spans="1:5">
      <c r="A21" s="115"/>
      <c r="B21" s="115" t="s">
        <v>613</v>
      </c>
      <c r="C21" s="114"/>
      <c r="D21" s="263"/>
      <c r="E21" s="263">
        <v>-472000</v>
      </c>
    </row>
    <row r="22" spans="1:5">
      <c r="A22" s="115"/>
      <c r="B22" s="115" t="s">
        <v>616</v>
      </c>
      <c r="C22" s="114"/>
      <c r="D22" s="263"/>
      <c r="E22" s="263">
        <v>2584341</v>
      </c>
    </row>
    <row r="23" spans="1:5">
      <c r="A23" s="115"/>
      <c r="B23" s="115" t="s">
        <v>632</v>
      </c>
      <c r="C23" s="114"/>
      <c r="D23" s="263"/>
      <c r="E23" s="263">
        <v>-2100000</v>
      </c>
    </row>
    <row r="24" spans="1:5" ht="40.5">
      <c r="A24" s="115"/>
      <c r="B24" s="123" t="s">
        <v>284</v>
      </c>
      <c r="C24" s="114">
        <f>SUM(C11:C18)</f>
        <v>248019266</v>
      </c>
      <c r="D24" s="263">
        <f t="shared" ref="D24" si="1">SUM(D11:D18)</f>
        <v>0</v>
      </c>
      <c r="E24" s="125">
        <f>SUM(E11:E23)</f>
        <v>294325457</v>
      </c>
    </row>
    <row r="25" spans="1:5">
      <c r="A25" s="115"/>
      <c r="B25" s="115"/>
      <c r="C25" s="114"/>
      <c r="D25" s="263"/>
      <c r="E25" s="116"/>
    </row>
    <row r="26" spans="1:5">
      <c r="A26" s="115"/>
      <c r="B26" s="117" t="s">
        <v>285</v>
      </c>
      <c r="C26" s="114"/>
      <c r="D26" s="263"/>
      <c r="E26" s="116"/>
    </row>
    <row r="27" spans="1:5">
      <c r="A27" s="115"/>
      <c r="B27" s="115" t="s">
        <v>286</v>
      </c>
      <c r="C27" s="114">
        <v>257676400</v>
      </c>
      <c r="D27" s="263"/>
      <c r="E27" s="263">
        <f>C27</f>
        <v>257676400</v>
      </c>
    </row>
    <row r="28" spans="1:5">
      <c r="A28" s="115"/>
      <c r="B28" s="115" t="s">
        <v>287</v>
      </c>
      <c r="C28" s="114">
        <v>37879882</v>
      </c>
      <c r="D28" s="263"/>
      <c r="E28" s="263">
        <f t="shared" ref="E28:E30" si="2">C28</f>
        <v>37879882</v>
      </c>
    </row>
    <row r="29" spans="1:5">
      <c r="A29" s="115"/>
      <c r="B29" s="115" t="s">
        <v>383</v>
      </c>
      <c r="C29" s="114">
        <v>59464548</v>
      </c>
      <c r="D29" s="263"/>
      <c r="E29" s="263">
        <f t="shared" si="2"/>
        <v>59464548</v>
      </c>
    </row>
    <row r="30" spans="1:5">
      <c r="A30" s="115"/>
      <c r="B30" s="115" t="s">
        <v>288</v>
      </c>
      <c r="C30" s="114">
        <v>11449000</v>
      </c>
      <c r="D30" s="263"/>
      <c r="E30" s="263">
        <f t="shared" si="2"/>
        <v>11449000</v>
      </c>
    </row>
    <row r="31" spans="1:5">
      <c r="A31" s="115"/>
      <c r="B31" s="115" t="s">
        <v>539</v>
      </c>
      <c r="C31" s="114"/>
      <c r="D31" s="263"/>
      <c r="E31" s="263">
        <f>273254+7891</f>
        <v>281145</v>
      </c>
    </row>
    <row r="32" spans="1:5">
      <c r="A32" s="115"/>
      <c r="B32" s="115" t="s">
        <v>602</v>
      </c>
      <c r="C32" s="114"/>
      <c r="D32" s="263"/>
      <c r="E32" s="263">
        <v>-4539533</v>
      </c>
    </row>
    <row r="33" spans="1:5">
      <c r="A33" s="115"/>
      <c r="B33" s="115" t="s">
        <v>601</v>
      </c>
      <c r="C33" s="114"/>
      <c r="D33" s="263"/>
      <c r="E33" s="263">
        <v>7251280</v>
      </c>
    </row>
    <row r="34" spans="1:5">
      <c r="A34" s="115"/>
      <c r="B34" s="115" t="s">
        <v>639</v>
      </c>
      <c r="C34" s="114"/>
      <c r="D34" s="263"/>
      <c r="E34" s="263">
        <v>-3516333</v>
      </c>
    </row>
    <row r="35" spans="1:5">
      <c r="A35" s="115"/>
      <c r="B35" s="115" t="s">
        <v>643</v>
      </c>
      <c r="C35" s="114"/>
      <c r="D35" s="263"/>
      <c r="E35" s="263">
        <v>735168</v>
      </c>
    </row>
    <row r="36" spans="1:5" ht="40.5">
      <c r="A36" s="115"/>
      <c r="B36" s="123" t="s">
        <v>285</v>
      </c>
      <c r="C36" s="114">
        <f>SUM(C27:C33)</f>
        <v>366469830</v>
      </c>
      <c r="D36" s="263">
        <f t="shared" ref="D36" si="3">SUM(D27:D30)</f>
        <v>0</v>
      </c>
      <c r="E36" s="125">
        <f>SUM(E27:E35)</f>
        <v>366681557</v>
      </c>
    </row>
    <row r="37" spans="1:5">
      <c r="A37" s="115"/>
      <c r="B37" s="123"/>
      <c r="C37" s="114"/>
      <c r="D37" s="263"/>
      <c r="E37" s="116"/>
    </row>
    <row r="38" spans="1:5">
      <c r="A38" s="115"/>
      <c r="B38" s="117" t="s">
        <v>289</v>
      </c>
      <c r="C38" s="114"/>
      <c r="D38" s="263"/>
      <c r="E38" s="116"/>
    </row>
    <row r="39" spans="1:5">
      <c r="A39" s="115"/>
      <c r="B39" s="115" t="s">
        <v>290</v>
      </c>
      <c r="C39" s="114">
        <v>20281900</v>
      </c>
      <c r="D39" s="263"/>
      <c r="E39" s="263">
        <f>C39</f>
        <v>20281900</v>
      </c>
    </row>
    <row r="40" spans="1:5">
      <c r="A40" s="115"/>
      <c r="B40" s="115" t="s">
        <v>291</v>
      </c>
      <c r="C40" s="114">
        <v>2436856</v>
      </c>
      <c r="D40" s="263"/>
      <c r="E40" s="263">
        <f t="shared" ref="E40:E42" si="4">C40</f>
        <v>2436856</v>
      </c>
    </row>
    <row r="41" spans="1:5">
      <c r="A41" s="115"/>
      <c r="B41" s="115" t="s">
        <v>386</v>
      </c>
      <c r="C41" s="114">
        <v>23448141</v>
      </c>
      <c r="D41" s="263"/>
      <c r="E41" s="263">
        <f t="shared" si="4"/>
        <v>23448141</v>
      </c>
    </row>
    <row r="42" spans="1:5">
      <c r="A42" s="115"/>
      <c r="B42" s="115" t="s">
        <v>382</v>
      </c>
      <c r="C42" s="114">
        <v>952000</v>
      </c>
      <c r="D42" s="263"/>
      <c r="E42" s="263">
        <f t="shared" si="4"/>
        <v>952000</v>
      </c>
    </row>
    <row r="43" spans="1:5">
      <c r="A43" s="115"/>
      <c r="B43" s="115" t="s">
        <v>538</v>
      </c>
      <c r="C43" s="114"/>
      <c r="D43" s="263"/>
      <c r="E43" s="263">
        <f>820073+27010</f>
        <v>847083</v>
      </c>
    </row>
    <row r="44" spans="1:5">
      <c r="A44" s="115"/>
      <c r="B44" s="115" t="s">
        <v>602</v>
      </c>
      <c r="C44" s="114"/>
      <c r="D44" s="263"/>
      <c r="E44" s="263">
        <v>-3292300</v>
      </c>
    </row>
    <row r="45" spans="1:5">
      <c r="A45" s="115"/>
      <c r="B45" s="115" t="s">
        <v>607</v>
      </c>
      <c r="C45" s="114"/>
      <c r="D45" s="263"/>
      <c r="E45" s="263">
        <f>8389640+1718360</f>
        <v>10108000</v>
      </c>
    </row>
    <row r="46" spans="1:5">
      <c r="A46" s="115"/>
      <c r="B46" s="117" t="s">
        <v>292</v>
      </c>
      <c r="C46" s="114">
        <f>SUM(C39:C42)</f>
        <v>47118897</v>
      </c>
      <c r="D46" s="263">
        <f t="shared" ref="D46" si="5">SUM(D39:D42)</f>
        <v>0</v>
      </c>
      <c r="E46" s="125">
        <f>SUM(E39:E45)</f>
        <v>54781680</v>
      </c>
    </row>
    <row r="47" spans="1:5">
      <c r="A47" s="115"/>
      <c r="B47" s="115"/>
      <c r="C47" s="114"/>
      <c r="D47" s="263"/>
      <c r="E47" s="116"/>
    </row>
    <row r="48" spans="1:5">
      <c r="A48" s="115"/>
      <c r="B48" s="115" t="s">
        <v>293</v>
      </c>
      <c r="C48" s="114">
        <v>2268000</v>
      </c>
      <c r="D48" s="263"/>
      <c r="E48" s="263">
        <f>C48+478000</f>
        <v>2746000</v>
      </c>
    </row>
    <row r="49" spans="1:5">
      <c r="A49" s="115"/>
      <c r="B49" s="115" t="s">
        <v>638</v>
      </c>
      <c r="C49" s="114"/>
      <c r="D49" s="263"/>
      <c r="E49" s="263">
        <v>3516333</v>
      </c>
    </row>
    <row r="50" spans="1:5">
      <c r="A50" s="115"/>
      <c r="B50" s="115" t="s">
        <v>646</v>
      </c>
      <c r="C50" s="114"/>
      <c r="D50" s="263"/>
      <c r="E50" s="263">
        <v>1244600</v>
      </c>
    </row>
    <row r="51" spans="1:5">
      <c r="A51" s="115"/>
      <c r="B51" s="115" t="s">
        <v>294</v>
      </c>
      <c r="C51" s="114">
        <v>1000000</v>
      </c>
      <c r="D51" s="263"/>
      <c r="E51" s="263">
        <f>C51</f>
        <v>1000000</v>
      </c>
    </row>
    <row r="52" spans="1:5">
      <c r="A52" s="117" t="s">
        <v>295</v>
      </c>
      <c r="B52" s="115"/>
      <c r="C52" s="114"/>
      <c r="D52" s="125">
        <f>SUM(C53:C59)</f>
        <v>61876000</v>
      </c>
      <c r="E52" s="125">
        <f>SUM(E53:E59)</f>
        <v>65348000</v>
      </c>
    </row>
    <row r="53" spans="1:5">
      <c r="A53" s="115"/>
      <c r="B53" s="115" t="s">
        <v>296</v>
      </c>
      <c r="C53" s="114">
        <v>34000000</v>
      </c>
      <c r="D53" s="263"/>
      <c r="E53" s="263">
        <f>C53</f>
        <v>34000000</v>
      </c>
    </row>
    <row r="54" spans="1:5">
      <c r="A54" s="115"/>
      <c r="B54" s="115" t="s">
        <v>297</v>
      </c>
      <c r="C54" s="114">
        <v>12000000</v>
      </c>
      <c r="D54" s="263"/>
      <c r="E54" s="263">
        <f t="shared" ref="E54:E59" si="6">C54</f>
        <v>12000000</v>
      </c>
    </row>
    <row r="55" spans="1:5">
      <c r="A55" s="115"/>
      <c r="B55" s="115" t="s">
        <v>298</v>
      </c>
      <c r="C55" s="114">
        <v>4476000</v>
      </c>
      <c r="D55" s="263"/>
      <c r="E55" s="263">
        <f>9876000-2300000</f>
        <v>7576000</v>
      </c>
    </row>
    <row r="56" spans="1:5">
      <c r="A56" s="115"/>
      <c r="B56" s="115" t="s">
        <v>299</v>
      </c>
      <c r="C56" s="114">
        <v>900000</v>
      </c>
      <c r="D56" s="263"/>
      <c r="E56" s="263">
        <f t="shared" si="6"/>
        <v>900000</v>
      </c>
    </row>
    <row r="57" spans="1:5">
      <c r="A57" s="115"/>
      <c r="B57" s="115" t="s">
        <v>300</v>
      </c>
      <c r="C57" s="114">
        <v>7000000</v>
      </c>
      <c r="D57" s="263"/>
      <c r="E57" s="263">
        <v>7372000</v>
      </c>
    </row>
    <row r="58" spans="1:5">
      <c r="A58" s="115"/>
      <c r="B58" s="115" t="s">
        <v>301</v>
      </c>
      <c r="C58" s="114">
        <v>2500000</v>
      </c>
      <c r="D58" s="263"/>
      <c r="E58" s="263">
        <f t="shared" si="6"/>
        <v>2500000</v>
      </c>
    </row>
    <row r="59" spans="1:5">
      <c r="A59" s="115"/>
      <c r="B59" s="115" t="s">
        <v>365</v>
      </c>
      <c r="C59" s="114">
        <v>1000000</v>
      </c>
      <c r="D59" s="263"/>
      <c r="E59" s="263">
        <f t="shared" si="6"/>
        <v>1000000</v>
      </c>
    </row>
    <row r="60" spans="1:5">
      <c r="A60" s="117" t="s">
        <v>302</v>
      </c>
      <c r="B60" s="115"/>
      <c r="C60" s="115"/>
      <c r="D60" s="125">
        <f>SUM(D4:D59)</f>
        <v>1925438250</v>
      </c>
      <c r="E60" s="125">
        <f>E4+E5+E6+E7+E9+E52+E8</f>
        <v>2217517999</v>
      </c>
    </row>
    <row r="61" spans="1:5">
      <c r="A61" s="124" t="s">
        <v>371</v>
      </c>
      <c r="B61" s="116"/>
      <c r="C61" s="116"/>
      <c r="D61" s="125">
        <v>15000000</v>
      </c>
      <c r="E61" s="104">
        <v>2256730</v>
      </c>
    </row>
    <row r="62" spans="1:5">
      <c r="A62" s="124" t="s">
        <v>372</v>
      </c>
      <c r="B62" s="116"/>
      <c r="C62" s="116"/>
      <c r="D62" s="125">
        <v>1870000</v>
      </c>
      <c r="E62" s="104">
        <f>176055750-372000+124014</f>
        <v>175807764</v>
      </c>
    </row>
    <row r="63" spans="1:5">
      <c r="A63" s="124" t="s">
        <v>303</v>
      </c>
      <c r="B63" s="116"/>
      <c r="C63" s="116"/>
      <c r="D63" s="125">
        <f>SUM(D60:D62)</f>
        <v>1942308250</v>
      </c>
      <c r="E63" s="125">
        <f>SUM(E60:E62)</f>
        <v>2395582493</v>
      </c>
    </row>
    <row r="64" spans="1:5">
      <c r="A64" s="367" t="s">
        <v>308</v>
      </c>
      <c r="B64" s="368"/>
      <c r="C64" s="368"/>
      <c r="D64" s="368"/>
      <c r="E64" s="116"/>
    </row>
    <row r="65" spans="1:8">
      <c r="A65" s="124" t="s">
        <v>304</v>
      </c>
      <c r="B65" s="116"/>
      <c r="C65" s="116"/>
      <c r="D65" s="125">
        <v>1366292237</v>
      </c>
      <c r="E65" s="263">
        <f>'[1]kiadások  összesen '!$AL$28</f>
        <v>1948506559</v>
      </c>
    </row>
    <row r="66" spans="1:8">
      <c r="A66" s="124" t="s">
        <v>305</v>
      </c>
      <c r="B66" s="116"/>
      <c r="C66" s="116"/>
      <c r="D66" s="125">
        <v>183555581</v>
      </c>
      <c r="E66" s="263">
        <f>'[1]kiadások  összesen '!$AL$32</f>
        <v>294817481</v>
      </c>
    </row>
    <row r="67" spans="1:8">
      <c r="A67" s="124" t="s">
        <v>306</v>
      </c>
      <c r="B67" s="116"/>
      <c r="C67" s="116"/>
      <c r="D67" s="125">
        <v>31934200</v>
      </c>
      <c r="E67" s="263">
        <f>'[1]kiadások  összesen '!$AL$33+'[1]kiadások  összesen '!$AL$34</f>
        <v>27190000</v>
      </c>
    </row>
    <row r="68" spans="1:8">
      <c r="A68" s="105" t="s">
        <v>359</v>
      </c>
      <c r="B68" s="116"/>
      <c r="C68" s="116"/>
      <c r="D68" s="125">
        <v>21805351</v>
      </c>
      <c r="E68" s="104">
        <v>29438518</v>
      </c>
    </row>
    <row r="69" spans="1:8">
      <c r="A69" s="105" t="s">
        <v>360</v>
      </c>
      <c r="B69" s="116"/>
      <c r="C69" s="116"/>
      <c r="D69" s="125">
        <v>12000000</v>
      </c>
      <c r="E69" s="104">
        <v>4727400</v>
      </c>
    </row>
    <row r="70" spans="1:8">
      <c r="A70" s="105" t="s">
        <v>517</v>
      </c>
      <c r="B70" s="105"/>
      <c r="C70" s="105"/>
      <c r="D70" s="125">
        <v>10000000</v>
      </c>
      <c r="E70" s="104">
        <f>7146639-4868034-120000</f>
        <v>2158605</v>
      </c>
    </row>
    <row r="71" spans="1:8">
      <c r="A71" s="110" t="s">
        <v>516</v>
      </c>
      <c r="B71" s="110"/>
      <c r="C71" s="110"/>
      <c r="D71" s="125">
        <v>8000000</v>
      </c>
      <c r="E71" s="104">
        <f>890211-161796-437000</f>
        <v>291415</v>
      </c>
    </row>
    <row r="72" spans="1:8">
      <c r="A72" s="110" t="s">
        <v>533</v>
      </c>
      <c r="B72" s="110"/>
      <c r="C72" s="110"/>
      <c r="D72" s="125"/>
      <c r="E72" s="104">
        <v>36856098</v>
      </c>
      <c r="G72" s="274"/>
    </row>
    <row r="73" spans="1:8">
      <c r="A73" s="371" t="s">
        <v>620</v>
      </c>
      <c r="B73" s="372"/>
      <c r="C73" s="110"/>
      <c r="D73" s="125"/>
      <c r="E73" s="104">
        <v>12000000</v>
      </c>
    </row>
    <row r="74" spans="1:8">
      <c r="A74" s="110" t="s">
        <v>532</v>
      </c>
      <c r="B74" s="110"/>
      <c r="C74" s="110"/>
      <c r="D74" s="125"/>
      <c r="E74" s="104">
        <v>47957378</v>
      </c>
    </row>
    <row r="75" spans="1:8">
      <c r="A75" s="117" t="s">
        <v>307</v>
      </c>
      <c r="B75" s="115"/>
      <c r="C75" s="115"/>
      <c r="D75" s="125">
        <f>SUM(D65:D74)</f>
        <v>1633587369</v>
      </c>
      <c r="E75" s="125">
        <f>SUM(E65:E74)</f>
        <v>2403943454</v>
      </c>
      <c r="H75" s="274"/>
    </row>
    <row r="76" spans="1:8">
      <c r="A76" s="117" t="s">
        <v>369</v>
      </c>
      <c r="B76" s="115"/>
      <c r="C76" s="115"/>
      <c r="D76" s="125">
        <v>19025758</v>
      </c>
      <c r="E76" s="263">
        <f>K.1!C20</f>
        <v>19025758</v>
      </c>
      <c r="F76" s="264"/>
    </row>
    <row r="77" spans="1:8">
      <c r="A77" s="117" t="s">
        <v>198</v>
      </c>
      <c r="B77" s="115"/>
      <c r="C77" s="115"/>
      <c r="D77" s="125">
        <f>SUM(D63,D75+D76)</f>
        <v>3594921377</v>
      </c>
      <c r="E77" s="125">
        <f>SUM(E63,E75+E76)</f>
        <v>4818551705</v>
      </c>
      <c r="F77" s="265"/>
    </row>
    <row r="78" spans="1:8">
      <c r="A78" s="118"/>
      <c r="B78" s="118"/>
      <c r="C78" s="118"/>
      <c r="D78" s="266"/>
    </row>
    <row r="79" spans="1:8">
      <c r="A79" s="118"/>
      <c r="B79" s="118"/>
      <c r="C79" s="118"/>
      <c r="D79" s="266"/>
      <c r="E79" s="267">
        <v>4818551705</v>
      </c>
    </row>
    <row r="80" spans="1:8">
      <c r="A80" s="118"/>
      <c r="B80" s="118"/>
      <c r="C80" s="118"/>
      <c r="D80" s="266"/>
    </row>
    <row r="81" spans="1:10">
      <c r="A81" s="118"/>
      <c r="B81" s="118"/>
      <c r="C81" s="118"/>
      <c r="D81" s="266"/>
      <c r="E81" s="267">
        <f>E79-E77</f>
        <v>0</v>
      </c>
      <c r="J81" s="274"/>
    </row>
    <row r="82" spans="1:10">
      <c r="A82" s="118"/>
      <c r="B82" s="118"/>
      <c r="C82" s="118"/>
      <c r="D82" s="266"/>
    </row>
    <row r="83" spans="1:10">
      <c r="A83" s="118"/>
      <c r="B83" s="118"/>
      <c r="C83" s="118"/>
      <c r="D83" s="266"/>
    </row>
    <row r="84" spans="1:10">
      <c r="A84" s="118"/>
      <c r="B84" s="118"/>
      <c r="C84" s="118"/>
      <c r="D84" s="261"/>
      <c r="F84" s="264"/>
    </row>
    <row r="85" spans="1:10">
      <c r="A85" s="118"/>
      <c r="B85" s="118"/>
      <c r="C85" s="118"/>
      <c r="D85" s="261"/>
    </row>
    <row r="86" spans="1:10">
      <c r="A86" s="118"/>
      <c r="B86" s="118"/>
      <c r="C86" s="118"/>
      <c r="D86" s="261"/>
    </row>
    <row r="87" spans="1:10">
      <c r="A87" s="118"/>
      <c r="B87" s="118"/>
      <c r="C87" s="118"/>
      <c r="D87" s="261"/>
    </row>
    <row r="88" spans="1:10">
      <c r="A88" s="118"/>
      <c r="B88" s="118"/>
      <c r="C88" s="118"/>
      <c r="D88" s="261"/>
    </row>
    <row r="89" spans="1:10">
      <c r="A89" s="118"/>
      <c r="B89" s="118"/>
      <c r="C89" s="118"/>
      <c r="D89" s="261"/>
    </row>
    <row r="90" spans="1:10">
      <c r="A90" s="118"/>
      <c r="B90" s="118"/>
      <c r="C90" s="118"/>
      <c r="D90" s="261"/>
    </row>
    <row r="91" spans="1:10">
      <c r="A91" s="118"/>
      <c r="B91" s="118"/>
      <c r="C91" s="118"/>
      <c r="D91" s="261"/>
    </row>
    <row r="92" spans="1:10">
      <c r="A92" s="118"/>
      <c r="B92" s="118"/>
      <c r="C92" s="118"/>
      <c r="D92" s="261"/>
    </row>
    <row r="93" spans="1:10">
      <c r="A93" s="118"/>
      <c r="B93" s="118"/>
      <c r="C93" s="118"/>
      <c r="D93" s="261"/>
    </row>
    <row r="94" spans="1:10">
      <c r="A94" s="118"/>
      <c r="B94" s="118"/>
      <c r="C94" s="118"/>
      <c r="D94" s="261"/>
    </row>
    <row r="95" spans="1:10">
      <c r="A95" s="118"/>
      <c r="B95" s="118"/>
      <c r="C95" s="118"/>
      <c r="D95" s="261"/>
    </row>
    <row r="96" spans="1:10">
      <c r="A96" s="118"/>
      <c r="B96" s="118"/>
      <c r="C96" s="118"/>
      <c r="D96" s="261"/>
    </row>
    <row r="97" spans="1:4">
      <c r="A97" s="118"/>
      <c r="B97" s="118"/>
      <c r="C97" s="118"/>
      <c r="D97" s="261"/>
    </row>
    <row r="98" spans="1:4">
      <c r="A98" s="118"/>
      <c r="B98" s="118"/>
      <c r="C98" s="118"/>
      <c r="D98" s="261"/>
    </row>
    <row r="99" spans="1:4">
      <c r="A99" s="118"/>
      <c r="B99" s="118"/>
      <c r="C99" s="118"/>
      <c r="D99" s="261"/>
    </row>
    <row r="100" spans="1:4">
      <c r="A100" s="118"/>
      <c r="B100" s="118"/>
      <c r="C100" s="118"/>
      <c r="D100" s="261"/>
    </row>
    <row r="101" spans="1:4">
      <c r="A101" s="118"/>
      <c r="B101" s="118"/>
      <c r="C101" s="118"/>
      <c r="D101" s="261"/>
    </row>
    <row r="102" spans="1:4">
      <c r="A102" s="118"/>
      <c r="B102" s="118"/>
      <c r="C102" s="118"/>
      <c r="D102" s="261"/>
    </row>
    <row r="103" spans="1:4">
      <c r="A103" s="118"/>
      <c r="B103" s="118"/>
      <c r="C103" s="118"/>
      <c r="D103" s="261"/>
    </row>
    <row r="104" spans="1:4">
      <c r="A104" s="118"/>
      <c r="B104" s="118"/>
      <c r="C104" s="118"/>
      <c r="D104" s="261"/>
    </row>
    <row r="105" spans="1:4">
      <c r="A105" s="118"/>
      <c r="B105" s="118"/>
      <c r="C105" s="118"/>
      <c r="D105" s="261"/>
    </row>
    <row r="106" spans="1:4">
      <c r="A106" s="118"/>
      <c r="B106" s="118"/>
      <c r="C106" s="118"/>
      <c r="D106" s="261"/>
    </row>
    <row r="107" spans="1:4">
      <c r="A107" s="118"/>
      <c r="B107" s="118"/>
      <c r="C107" s="118"/>
      <c r="D107" s="261"/>
    </row>
    <row r="108" spans="1:4">
      <c r="A108" s="118"/>
      <c r="B108" s="118"/>
      <c r="C108" s="118"/>
      <c r="D108" s="261"/>
    </row>
    <row r="109" spans="1:4">
      <c r="A109" s="118"/>
      <c r="B109" s="118"/>
      <c r="C109" s="118"/>
      <c r="D109" s="261"/>
    </row>
    <row r="110" spans="1:4">
      <c r="A110" s="118"/>
      <c r="B110" s="118"/>
      <c r="C110" s="118"/>
      <c r="D110" s="261"/>
    </row>
    <row r="111" spans="1:4">
      <c r="A111" s="118"/>
      <c r="B111" s="118"/>
      <c r="C111" s="118"/>
      <c r="D111" s="261"/>
    </row>
    <row r="112" spans="1:4">
      <c r="A112" s="118"/>
      <c r="B112" s="118"/>
      <c r="C112" s="118"/>
      <c r="D112" s="261"/>
    </row>
    <row r="113" spans="1:4">
      <c r="A113" s="118"/>
      <c r="B113" s="118"/>
      <c r="C113" s="118"/>
      <c r="D113" s="261"/>
    </row>
    <row r="114" spans="1:4">
      <c r="A114" s="118"/>
      <c r="B114" s="118"/>
      <c r="C114" s="118"/>
      <c r="D114" s="261"/>
    </row>
    <row r="115" spans="1:4">
      <c r="A115" s="118"/>
      <c r="B115" s="118"/>
      <c r="C115" s="118"/>
      <c r="D115" s="261"/>
    </row>
    <row r="116" spans="1:4">
      <c r="A116" s="118"/>
      <c r="B116" s="118"/>
      <c r="C116" s="118"/>
      <c r="D116" s="261"/>
    </row>
    <row r="117" spans="1:4">
      <c r="A117" s="118"/>
      <c r="B117" s="118"/>
      <c r="C117" s="118"/>
      <c r="D117" s="261"/>
    </row>
    <row r="118" spans="1:4">
      <c r="A118" s="118"/>
      <c r="B118" s="118"/>
      <c r="C118" s="118"/>
      <c r="D118" s="261"/>
    </row>
    <row r="119" spans="1:4">
      <c r="A119" s="118"/>
      <c r="B119" s="118"/>
      <c r="C119" s="118"/>
      <c r="D119" s="261"/>
    </row>
  </sheetData>
  <mergeCells count="4">
    <mergeCell ref="A9:B9"/>
    <mergeCell ref="A64:D64"/>
    <mergeCell ref="A2:D2"/>
    <mergeCell ref="A73:B73"/>
  </mergeCells>
  <pageMargins left="0.7" right="0.7" top="0.75" bottom="0.75" header="0.3" footer="0.3"/>
  <pageSetup paperSize="9" scale="57" orientation="portrait" r:id="rId1"/>
  <headerFooter>
    <oddHeader>&amp;C&amp;"Times New Roman,Normál"&amp;20Körmend Város Önkormányzata kiadásai kiemelt előirányzatonként a 2018. évben&amp;R&amp;"Times New Roman,Normál"&amp;14
"5. melléklet .../2019.(...) önkormányzati rendelethez
 adatok Ft-ban"</oddHeader>
    <oddFooter>&amp;C&amp;"Times New Roman,Normál"&amp;20&amp;P</oddFooter>
  </headerFooter>
  <rowBreaks count="1" manualBreakCount="1">
    <brk id="46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19"/>
  <sheetViews>
    <sheetView topLeftCell="A514" zoomScale="50" zoomScaleNormal="50" zoomScalePageLayoutView="40" workbookViewId="0">
      <selection activeCell="E467" sqref="E467"/>
    </sheetView>
  </sheetViews>
  <sheetFormatPr defaultRowHeight="60" customHeight="1"/>
  <cols>
    <col min="1" max="1" width="122.140625" style="155" customWidth="1"/>
    <col min="2" max="3" width="30.42578125" style="281" bestFit="1" customWidth="1"/>
    <col min="4" max="4" width="27.140625" style="281" bestFit="1" customWidth="1"/>
    <col min="5" max="6" width="30.42578125" style="281" bestFit="1" customWidth="1"/>
    <col min="7" max="7" width="27.140625" style="281" bestFit="1" customWidth="1"/>
    <col min="8" max="8" width="25.28515625" style="281" bestFit="1" customWidth="1"/>
    <col min="9" max="9" width="9.140625" style="155"/>
    <col min="10" max="10" width="20.7109375" style="155" bestFit="1" customWidth="1"/>
    <col min="11" max="11" width="9.140625" style="155"/>
    <col min="12" max="16384" width="9.140625" style="134"/>
  </cols>
  <sheetData>
    <row r="1" spans="1:14" s="127" customFormat="1" ht="60" customHeight="1">
      <c r="A1" s="126"/>
      <c r="B1" s="373" t="s">
        <v>393</v>
      </c>
      <c r="C1" s="373"/>
      <c r="D1" s="373"/>
      <c r="E1" s="373" t="s">
        <v>523</v>
      </c>
      <c r="F1" s="373"/>
      <c r="G1" s="373"/>
      <c r="H1" s="280"/>
      <c r="I1" s="280"/>
      <c r="J1" s="280"/>
      <c r="K1" s="280"/>
    </row>
    <row r="2" spans="1:14" s="127" customFormat="1" ht="60" customHeight="1">
      <c r="A2" s="128" t="s">
        <v>155</v>
      </c>
      <c r="B2" s="129" t="s">
        <v>397</v>
      </c>
      <c r="C2" s="130" t="s">
        <v>398</v>
      </c>
      <c r="D2" s="130" t="s">
        <v>399</v>
      </c>
      <c r="E2" s="129" t="s">
        <v>397</v>
      </c>
      <c r="F2" s="130" t="s">
        <v>398</v>
      </c>
      <c r="G2" s="130" t="s">
        <v>399</v>
      </c>
      <c r="H2" s="280"/>
      <c r="I2" s="280"/>
      <c r="J2" s="280"/>
      <c r="K2" s="280"/>
    </row>
    <row r="3" spans="1:14" ht="60" customHeight="1">
      <c r="A3" s="131" t="s">
        <v>40</v>
      </c>
      <c r="B3" s="132"/>
      <c r="C3" s="132"/>
      <c r="D3" s="132"/>
      <c r="E3" s="133"/>
      <c r="F3" s="133"/>
      <c r="G3" s="133"/>
    </row>
    <row r="4" spans="1:14" ht="60" customHeight="1">
      <c r="A4" s="135" t="s">
        <v>400</v>
      </c>
      <c r="B4" s="132">
        <v>500000</v>
      </c>
      <c r="C4" s="132">
        <f>SUM(B4/1.27)</f>
        <v>393700.78740157478</v>
      </c>
      <c r="D4" s="132">
        <f>SUM(B4-C4)</f>
        <v>106299.21259842522</v>
      </c>
      <c r="E4" s="132">
        <f>SUM(F4:G4)</f>
        <v>500000</v>
      </c>
      <c r="F4" s="132">
        <v>393700.78740157478</v>
      </c>
      <c r="G4" s="132">
        <v>106299.21259842522</v>
      </c>
    </row>
    <row r="5" spans="1:14" ht="60" customHeight="1">
      <c r="A5" s="135" t="s">
        <v>401</v>
      </c>
      <c r="B5" s="132">
        <v>47752000</v>
      </c>
      <c r="C5" s="132">
        <f t="shared" ref="C5:C68" si="0">SUM(B5/1.27)</f>
        <v>37600000</v>
      </c>
      <c r="D5" s="132">
        <f t="shared" ref="D5:D68" si="1">SUM(B5-C5)</f>
        <v>10152000</v>
      </c>
      <c r="E5" s="132">
        <f t="shared" ref="E5:E50" si="2">SUM(F5:G5)</f>
        <v>36752000</v>
      </c>
      <c r="F5" s="132">
        <v>28938583</v>
      </c>
      <c r="G5" s="132">
        <v>7813417</v>
      </c>
      <c r="I5" s="253"/>
      <c r="J5" s="256"/>
      <c r="N5" s="136"/>
    </row>
    <row r="6" spans="1:14" ht="60" customHeight="1">
      <c r="A6" s="135" t="s">
        <v>402</v>
      </c>
      <c r="B6" s="132">
        <v>31945000</v>
      </c>
      <c r="C6" s="132">
        <f t="shared" si="0"/>
        <v>25153543.307086613</v>
      </c>
      <c r="D6" s="132">
        <f t="shared" si="1"/>
        <v>6791456.692913387</v>
      </c>
      <c r="E6" s="132">
        <f t="shared" si="2"/>
        <v>25273044.307086613</v>
      </c>
      <c r="F6" s="132">
        <v>25153543.307086613</v>
      </c>
      <c r="G6" s="132">
        <f>6791457-6671956</f>
        <v>119501</v>
      </c>
      <c r="I6" s="253"/>
      <c r="J6" s="256"/>
      <c r="N6" s="136"/>
    </row>
    <row r="7" spans="1:14" ht="60" customHeight="1">
      <c r="A7" s="135" t="s">
        <v>403</v>
      </c>
      <c r="B7" s="132">
        <v>2794000</v>
      </c>
      <c r="C7" s="132">
        <f t="shared" si="0"/>
        <v>2200000</v>
      </c>
      <c r="D7" s="132">
        <f t="shared" si="1"/>
        <v>594000</v>
      </c>
      <c r="E7" s="132">
        <f t="shared" si="2"/>
        <v>3594000</v>
      </c>
      <c r="F7" s="132">
        <v>2829921.2598425196</v>
      </c>
      <c r="G7" s="132">
        <v>764078.74015748035</v>
      </c>
      <c r="I7" s="253"/>
      <c r="J7" s="256"/>
      <c r="N7" s="136"/>
    </row>
    <row r="8" spans="1:14" ht="60" customHeight="1">
      <c r="A8" s="135" t="s">
        <v>404</v>
      </c>
      <c r="B8" s="132">
        <v>2000000</v>
      </c>
      <c r="C8" s="132">
        <f t="shared" si="0"/>
        <v>1574803.1496062991</v>
      </c>
      <c r="D8" s="132">
        <f t="shared" si="1"/>
        <v>425196.85039370088</v>
      </c>
      <c r="E8" s="132">
        <f t="shared" si="2"/>
        <v>0</v>
      </c>
      <c r="F8" s="132">
        <v>0</v>
      </c>
      <c r="G8" s="132">
        <v>0</v>
      </c>
      <c r="I8" s="253"/>
      <c r="J8" s="256"/>
      <c r="N8" s="136"/>
    </row>
    <row r="9" spans="1:14" ht="60" customHeight="1">
      <c r="A9" s="135" t="s">
        <v>405</v>
      </c>
      <c r="B9" s="132">
        <v>953000</v>
      </c>
      <c r="C9" s="132">
        <v>750000</v>
      </c>
      <c r="D9" s="132">
        <f t="shared" si="1"/>
        <v>203000</v>
      </c>
      <c r="E9" s="132">
        <f t="shared" si="2"/>
        <v>953000</v>
      </c>
      <c r="F9" s="132">
        <v>750000</v>
      </c>
      <c r="G9" s="132">
        <v>203000</v>
      </c>
      <c r="I9" s="253"/>
      <c r="J9" s="256"/>
      <c r="N9" s="136"/>
    </row>
    <row r="10" spans="1:14" ht="60" customHeight="1">
      <c r="A10" s="135" t="s">
        <v>406</v>
      </c>
      <c r="B10" s="132">
        <v>11426774</v>
      </c>
      <c r="C10" s="132">
        <f t="shared" si="0"/>
        <v>8997459.8425196856</v>
      </c>
      <c r="D10" s="132">
        <f t="shared" si="1"/>
        <v>2429314.1574803144</v>
      </c>
      <c r="E10" s="132">
        <f t="shared" si="2"/>
        <v>0</v>
      </c>
      <c r="F10" s="132">
        <v>0</v>
      </c>
      <c r="G10" s="132">
        <v>0</v>
      </c>
      <c r="I10" s="253"/>
      <c r="J10" s="256"/>
      <c r="N10" s="136"/>
    </row>
    <row r="11" spans="1:14" ht="60" customHeight="1">
      <c r="A11" s="135" t="s">
        <v>407</v>
      </c>
      <c r="B11" s="132">
        <v>5080000</v>
      </c>
      <c r="C11" s="132">
        <f t="shared" si="0"/>
        <v>4000000</v>
      </c>
      <c r="D11" s="132">
        <f t="shared" si="1"/>
        <v>1080000</v>
      </c>
      <c r="E11" s="132">
        <f t="shared" si="2"/>
        <v>0</v>
      </c>
      <c r="F11" s="132">
        <v>0</v>
      </c>
      <c r="G11" s="132">
        <v>0</v>
      </c>
      <c r="I11" s="253"/>
      <c r="N11" s="136"/>
    </row>
    <row r="12" spans="1:14" ht="60" customHeight="1">
      <c r="A12" s="137" t="s">
        <v>408</v>
      </c>
      <c r="B12" s="132">
        <v>762000</v>
      </c>
      <c r="C12" s="132">
        <f t="shared" si="0"/>
        <v>600000</v>
      </c>
      <c r="D12" s="132">
        <f t="shared" si="1"/>
        <v>162000</v>
      </c>
      <c r="E12" s="132">
        <f t="shared" si="2"/>
        <v>762000</v>
      </c>
      <c r="F12" s="132">
        <v>600000</v>
      </c>
      <c r="G12" s="132">
        <v>162000</v>
      </c>
      <c r="I12" s="253"/>
      <c r="J12" s="282"/>
      <c r="N12" s="136"/>
    </row>
    <row r="13" spans="1:14" ht="60" customHeight="1">
      <c r="A13" s="138" t="s">
        <v>409</v>
      </c>
      <c r="B13" s="132">
        <v>22474205</v>
      </c>
      <c r="C13" s="132">
        <f t="shared" si="0"/>
        <v>17696224.409448817</v>
      </c>
      <c r="D13" s="132">
        <f t="shared" si="1"/>
        <v>4777980.5905511826</v>
      </c>
      <c r="E13" s="132">
        <f t="shared" si="2"/>
        <v>22474205</v>
      </c>
      <c r="F13" s="132">
        <v>22474205</v>
      </c>
      <c r="G13" s="132">
        <v>0</v>
      </c>
      <c r="I13" s="253"/>
      <c r="J13" s="282"/>
      <c r="N13" s="136"/>
    </row>
    <row r="14" spans="1:14" ht="60" customHeight="1">
      <c r="A14" s="135" t="s">
        <v>410</v>
      </c>
      <c r="B14" s="132">
        <v>15240000</v>
      </c>
      <c r="C14" s="132">
        <f t="shared" si="0"/>
        <v>12000000</v>
      </c>
      <c r="D14" s="132">
        <f t="shared" si="1"/>
        <v>3240000</v>
      </c>
      <c r="E14" s="132">
        <f t="shared" si="2"/>
        <v>15240000</v>
      </c>
      <c r="F14" s="132">
        <v>12000000</v>
      </c>
      <c r="G14" s="132">
        <v>3240000</v>
      </c>
      <c r="I14" s="253"/>
      <c r="J14" s="256"/>
      <c r="N14" s="136"/>
    </row>
    <row r="15" spans="1:14" ht="60" customHeight="1">
      <c r="A15" s="135" t="s">
        <v>411</v>
      </c>
      <c r="B15" s="132">
        <v>13000000</v>
      </c>
      <c r="C15" s="132">
        <f t="shared" si="0"/>
        <v>10236220.472440945</v>
      </c>
      <c r="D15" s="132">
        <f t="shared" si="1"/>
        <v>2763779.527559055</v>
      </c>
      <c r="E15" s="132">
        <f t="shared" si="2"/>
        <v>13000000</v>
      </c>
      <c r="F15" s="132">
        <v>10236220.472440945</v>
      </c>
      <c r="G15" s="132">
        <v>2763779.527559055</v>
      </c>
      <c r="I15" s="253"/>
      <c r="J15" s="256"/>
      <c r="N15" s="136"/>
    </row>
    <row r="16" spans="1:14" ht="60" customHeight="1">
      <c r="A16" s="135" t="s">
        <v>412</v>
      </c>
      <c r="B16" s="163">
        <v>3500000</v>
      </c>
      <c r="C16" s="132">
        <f t="shared" si="0"/>
        <v>2755905.5118110236</v>
      </c>
      <c r="D16" s="132">
        <f t="shared" si="1"/>
        <v>744094.48818897642</v>
      </c>
      <c r="E16" s="132">
        <f t="shared" si="2"/>
        <v>3500000</v>
      </c>
      <c r="F16" s="132">
        <v>2755905.5118110236</v>
      </c>
      <c r="G16" s="132">
        <v>744094.48818897642</v>
      </c>
      <c r="I16" s="253"/>
      <c r="J16" s="256"/>
      <c r="N16" s="136"/>
    </row>
    <row r="17" spans="1:14" ht="60" customHeight="1">
      <c r="A17" s="135" t="s">
        <v>413</v>
      </c>
      <c r="B17" s="132"/>
      <c r="C17" s="132">
        <f t="shared" si="0"/>
        <v>0</v>
      </c>
      <c r="D17" s="132">
        <f t="shared" si="1"/>
        <v>0</v>
      </c>
      <c r="E17" s="132">
        <f t="shared" si="2"/>
        <v>0</v>
      </c>
      <c r="F17" s="132">
        <v>0</v>
      </c>
      <c r="G17" s="132">
        <v>0</v>
      </c>
      <c r="I17" s="253"/>
      <c r="J17" s="256"/>
      <c r="N17" s="136"/>
    </row>
    <row r="18" spans="1:14" ht="60" customHeight="1">
      <c r="A18" s="135" t="s">
        <v>414</v>
      </c>
      <c r="B18" s="132"/>
      <c r="C18" s="132">
        <f t="shared" si="0"/>
        <v>0</v>
      </c>
      <c r="D18" s="132">
        <f t="shared" si="1"/>
        <v>0</v>
      </c>
      <c r="E18" s="132">
        <f t="shared" si="2"/>
        <v>0</v>
      </c>
      <c r="F18" s="132">
        <v>0</v>
      </c>
      <c r="G18" s="132">
        <v>0</v>
      </c>
      <c r="I18" s="253"/>
      <c r="J18" s="256"/>
      <c r="N18" s="136"/>
    </row>
    <row r="19" spans="1:14" ht="60" customHeight="1">
      <c r="A19" s="135" t="s">
        <v>415</v>
      </c>
      <c r="B19" s="132">
        <v>1000000</v>
      </c>
      <c r="C19" s="132">
        <f t="shared" si="0"/>
        <v>787401.57480314956</v>
      </c>
      <c r="D19" s="132">
        <f t="shared" si="1"/>
        <v>212598.42519685044</v>
      </c>
      <c r="E19" s="132">
        <f t="shared" si="2"/>
        <v>1000000</v>
      </c>
      <c r="F19" s="132">
        <v>787401.57480314956</v>
      </c>
      <c r="G19" s="132">
        <v>212598.42519685044</v>
      </c>
      <c r="I19" s="253"/>
      <c r="J19" s="256"/>
      <c r="N19" s="136"/>
    </row>
    <row r="20" spans="1:14" s="141" customFormat="1" ht="60" customHeight="1">
      <c r="A20" s="139" t="s">
        <v>416</v>
      </c>
      <c r="B20" s="140"/>
      <c r="C20" s="132">
        <f t="shared" si="0"/>
        <v>0</v>
      </c>
      <c r="D20" s="132">
        <f t="shared" si="1"/>
        <v>0</v>
      </c>
      <c r="E20" s="132">
        <f t="shared" si="2"/>
        <v>0</v>
      </c>
      <c r="F20" s="132">
        <v>0</v>
      </c>
      <c r="G20" s="132">
        <v>0</v>
      </c>
      <c r="H20" s="283"/>
      <c r="I20" s="283"/>
      <c r="J20" s="280"/>
      <c r="K20" s="280"/>
      <c r="L20" s="127"/>
      <c r="M20" s="127"/>
    </row>
    <row r="21" spans="1:14" ht="60" customHeight="1">
      <c r="A21" s="135" t="s">
        <v>417</v>
      </c>
      <c r="B21" s="132"/>
      <c r="C21" s="132">
        <f t="shared" si="0"/>
        <v>0</v>
      </c>
      <c r="D21" s="132">
        <f t="shared" si="1"/>
        <v>0</v>
      </c>
      <c r="E21" s="132">
        <f t="shared" si="2"/>
        <v>3504956</v>
      </c>
      <c r="F21" s="132">
        <v>2759808</v>
      </c>
      <c r="G21" s="132">
        <v>745148</v>
      </c>
      <c r="I21" s="253"/>
      <c r="J21" s="256"/>
      <c r="N21" s="136"/>
    </row>
    <row r="22" spans="1:14" ht="60" customHeight="1">
      <c r="A22" s="135" t="s">
        <v>418</v>
      </c>
      <c r="B22" s="132">
        <v>15000000</v>
      </c>
      <c r="C22" s="132">
        <f t="shared" si="0"/>
        <v>11811023.622047244</v>
      </c>
      <c r="D22" s="132">
        <f t="shared" si="1"/>
        <v>3188976.3779527564</v>
      </c>
      <c r="E22" s="132">
        <f t="shared" si="2"/>
        <v>15000000</v>
      </c>
      <c r="F22" s="132">
        <v>11811023.622047244</v>
      </c>
      <c r="G22" s="132">
        <v>3188976.3779527564</v>
      </c>
      <c r="I22" s="253"/>
      <c r="J22" s="256"/>
      <c r="N22" s="136"/>
    </row>
    <row r="23" spans="1:14" ht="60" customHeight="1">
      <c r="A23" s="142" t="s">
        <v>419</v>
      </c>
      <c r="B23" s="143">
        <v>73895585</v>
      </c>
      <c r="C23" s="132">
        <f>SUM(B23/1.27)</f>
        <v>58185500</v>
      </c>
      <c r="D23" s="132">
        <f>SUM(B23-C23)</f>
        <v>15710085</v>
      </c>
      <c r="E23" s="132">
        <f t="shared" si="2"/>
        <v>78395858</v>
      </c>
      <c r="F23" s="132">
        <f>62385500+12283465+1955127</f>
        <v>76624092</v>
      </c>
      <c r="G23" s="132">
        <f>16844085+3316535-18500000+111146</f>
        <v>1771766</v>
      </c>
      <c r="I23" s="253"/>
      <c r="J23" s="256"/>
      <c r="N23" s="136"/>
    </row>
    <row r="24" spans="1:14" ht="60" customHeight="1">
      <c r="A24" s="142" t="s">
        <v>572</v>
      </c>
      <c r="B24" s="143">
        <v>85822155</v>
      </c>
      <c r="C24" s="132">
        <f t="shared" ref="C24:C34" si="3">SUM(B24/1.27)</f>
        <v>67576500</v>
      </c>
      <c r="D24" s="132">
        <f t="shared" ref="D24:D34" si="4">SUM(B24-C24)</f>
        <v>18245655</v>
      </c>
      <c r="E24" s="132">
        <f t="shared" si="2"/>
        <v>275000000</v>
      </c>
      <c r="F24" s="132">
        <v>216535433</v>
      </c>
      <c r="G24" s="132">
        <v>58464567</v>
      </c>
      <c r="I24" s="253"/>
      <c r="J24" s="256"/>
      <c r="N24" s="136"/>
    </row>
    <row r="25" spans="1:14" ht="60" customHeight="1">
      <c r="A25" s="290" t="s">
        <v>573</v>
      </c>
      <c r="B25" s="143">
        <v>259425002</v>
      </c>
      <c r="C25" s="132">
        <f t="shared" si="3"/>
        <v>204271655.11811024</v>
      </c>
      <c r="D25" s="132">
        <f t="shared" si="4"/>
        <v>55153346.88188976</v>
      </c>
      <c r="E25" s="132">
        <f t="shared" si="2"/>
        <v>257460053</v>
      </c>
      <c r="F25" s="132">
        <f>202101698+120000</f>
        <v>202221698</v>
      </c>
      <c r="G25" s="132">
        <f>55196559+41796</f>
        <v>55238355</v>
      </c>
      <c r="I25" s="253"/>
      <c r="J25" s="256"/>
      <c r="N25" s="136"/>
    </row>
    <row r="26" spans="1:14" ht="60" customHeight="1">
      <c r="A26" s="142" t="s">
        <v>594</v>
      </c>
      <c r="B26" s="143">
        <v>237449500</v>
      </c>
      <c r="C26" s="132">
        <f t="shared" si="3"/>
        <v>186968110.23622048</v>
      </c>
      <c r="D26" s="132">
        <f t="shared" si="4"/>
        <v>50481389.763779521</v>
      </c>
      <c r="E26" s="132">
        <f t="shared" si="2"/>
        <v>186599340</v>
      </c>
      <c r="F26" s="132">
        <v>185872430</v>
      </c>
      <c r="G26" s="132">
        <v>726910</v>
      </c>
      <c r="I26" s="253"/>
      <c r="J26" s="256"/>
      <c r="N26" s="136"/>
    </row>
    <row r="27" spans="1:14" ht="60" customHeight="1">
      <c r="A27" s="142" t="s">
        <v>423</v>
      </c>
      <c r="B27" s="143">
        <v>89852500</v>
      </c>
      <c r="C27" s="132">
        <f t="shared" si="3"/>
        <v>70750000</v>
      </c>
      <c r="D27" s="132">
        <f t="shared" si="4"/>
        <v>19102500</v>
      </c>
      <c r="E27" s="132">
        <f t="shared" si="2"/>
        <v>89852500</v>
      </c>
      <c r="F27" s="132">
        <v>70750000</v>
      </c>
      <c r="G27" s="132">
        <v>19102500</v>
      </c>
      <c r="I27" s="253"/>
      <c r="J27" s="256"/>
      <c r="N27" s="136"/>
    </row>
    <row r="28" spans="1:14" ht="60" customHeight="1">
      <c r="A28" s="142" t="s">
        <v>574</v>
      </c>
      <c r="B28" s="143">
        <v>99341242</v>
      </c>
      <c r="C28" s="132">
        <f t="shared" si="3"/>
        <v>78221450.393700793</v>
      </c>
      <c r="D28" s="132">
        <f t="shared" si="4"/>
        <v>21119791.606299207</v>
      </c>
      <c r="E28" s="132">
        <f t="shared" si="2"/>
        <v>99401184</v>
      </c>
      <c r="F28" s="132">
        <v>78268003</v>
      </c>
      <c r="G28" s="132">
        <v>21133181</v>
      </c>
      <c r="I28" s="253"/>
      <c r="J28" s="256"/>
      <c r="N28" s="136"/>
    </row>
    <row r="29" spans="1:14" ht="60" customHeight="1">
      <c r="A29" s="142" t="s">
        <v>425</v>
      </c>
      <c r="B29" s="143">
        <v>157748077</v>
      </c>
      <c r="C29" s="132">
        <f t="shared" si="3"/>
        <v>124211084.2519685</v>
      </c>
      <c r="D29" s="132">
        <f t="shared" si="4"/>
        <v>33536992.748031497</v>
      </c>
      <c r="E29" s="132">
        <f t="shared" si="2"/>
        <v>221032600</v>
      </c>
      <c r="F29" s="132">
        <v>174158346</v>
      </c>
      <c r="G29" s="132">
        <v>46874254</v>
      </c>
      <c r="I29" s="253"/>
      <c r="J29" s="256"/>
      <c r="N29" s="136"/>
    </row>
    <row r="30" spans="1:14" ht="60" customHeight="1">
      <c r="A30" s="142" t="s">
        <v>426</v>
      </c>
      <c r="B30" s="132">
        <v>2160000</v>
      </c>
      <c r="C30" s="132">
        <f t="shared" si="3"/>
        <v>1700787.4015748031</v>
      </c>
      <c r="D30" s="132">
        <f t="shared" si="4"/>
        <v>459212.59842519695</v>
      </c>
      <c r="E30" s="132">
        <f t="shared" si="2"/>
        <v>1263000</v>
      </c>
      <c r="F30" s="132">
        <v>994000</v>
      </c>
      <c r="G30" s="132">
        <v>269000</v>
      </c>
      <c r="I30" s="253"/>
      <c r="J30" s="256"/>
      <c r="N30" s="136"/>
    </row>
    <row r="31" spans="1:14" ht="60" customHeight="1">
      <c r="A31" s="142" t="s">
        <v>427</v>
      </c>
      <c r="B31" s="143">
        <v>61332480</v>
      </c>
      <c r="C31" s="132">
        <f t="shared" si="3"/>
        <v>48293291.33858268</v>
      </c>
      <c r="D31" s="132">
        <f t="shared" si="4"/>
        <v>13039188.66141732</v>
      </c>
      <c r="E31" s="132">
        <f t="shared" si="2"/>
        <v>61332480</v>
      </c>
      <c r="F31" s="132">
        <v>48293291.33858268</v>
      </c>
      <c r="G31" s="132">
        <v>13039188.66141732</v>
      </c>
      <c r="I31" s="253"/>
      <c r="J31" s="256"/>
      <c r="N31" s="136"/>
    </row>
    <row r="32" spans="1:14" ht="60" customHeight="1">
      <c r="A32" s="142" t="s">
        <v>428</v>
      </c>
      <c r="B32" s="143">
        <v>24651600</v>
      </c>
      <c r="C32" s="132">
        <f t="shared" si="3"/>
        <v>19410708.661417324</v>
      </c>
      <c r="D32" s="132">
        <f t="shared" si="4"/>
        <v>5240891.3385826759</v>
      </c>
      <c r="E32" s="132">
        <f t="shared" si="2"/>
        <v>24651600</v>
      </c>
      <c r="F32" s="132">
        <v>19410708.661417324</v>
      </c>
      <c r="G32" s="132">
        <v>5240891.3385826759</v>
      </c>
      <c r="I32" s="253"/>
      <c r="J32" s="256"/>
      <c r="N32" s="136"/>
    </row>
    <row r="33" spans="1:14" ht="60" customHeight="1">
      <c r="A33" s="142" t="s">
        <v>429</v>
      </c>
      <c r="B33" s="132">
        <v>69950000</v>
      </c>
      <c r="C33" s="132">
        <f t="shared" si="3"/>
        <v>55078740.157480314</v>
      </c>
      <c r="D33" s="132">
        <f t="shared" si="4"/>
        <v>14871259.842519686</v>
      </c>
      <c r="E33" s="132">
        <f t="shared" si="2"/>
        <v>100000000</v>
      </c>
      <c r="F33" s="132">
        <v>78740157</v>
      </c>
      <c r="G33" s="132">
        <v>21259843</v>
      </c>
    </row>
    <row r="34" spans="1:14" ht="60" customHeight="1">
      <c r="A34" s="142" t="s">
        <v>598</v>
      </c>
      <c r="B34" s="132"/>
      <c r="C34" s="132">
        <f t="shared" si="3"/>
        <v>0</v>
      </c>
      <c r="D34" s="132">
        <f t="shared" si="4"/>
        <v>0</v>
      </c>
      <c r="E34" s="132">
        <f t="shared" si="2"/>
        <v>160000000</v>
      </c>
      <c r="F34" s="132">
        <f>125984252</f>
        <v>125984252</v>
      </c>
      <c r="G34" s="132">
        <f>34015748</f>
        <v>34015748</v>
      </c>
    </row>
    <row r="35" spans="1:14" ht="60" customHeight="1">
      <c r="A35" s="142" t="s">
        <v>430</v>
      </c>
      <c r="B35" s="143">
        <v>805053</v>
      </c>
      <c r="C35" s="132">
        <f>SUM(B35/1.27)</f>
        <v>633900</v>
      </c>
      <c r="D35" s="132">
        <f>SUM(B35-C35)</f>
        <v>171153</v>
      </c>
      <c r="E35" s="132">
        <f t="shared" si="2"/>
        <v>0</v>
      </c>
      <c r="F35" s="132">
        <v>0</v>
      </c>
      <c r="G35" s="132">
        <v>0</v>
      </c>
      <c r="I35" s="253"/>
      <c r="J35" s="256"/>
      <c r="N35" s="136"/>
    </row>
    <row r="36" spans="1:14" ht="60" customHeight="1">
      <c r="A36" s="135" t="s">
        <v>431</v>
      </c>
      <c r="B36" s="132">
        <v>18966064</v>
      </c>
      <c r="C36" s="132">
        <f t="shared" si="0"/>
        <v>14933908.661417322</v>
      </c>
      <c r="D36" s="132">
        <f t="shared" si="1"/>
        <v>4032155.3385826778</v>
      </c>
      <c r="E36" s="132">
        <f t="shared" si="2"/>
        <v>18966064</v>
      </c>
      <c r="F36" s="132">
        <v>14933908.661417322</v>
      </c>
      <c r="G36" s="132">
        <v>4032155.3385826778</v>
      </c>
      <c r="I36" s="253"/>
      <c r="J36" s="256"/>
      <c r="N36" s="136"/>
    </row>
    <row r="37" spans="1:14" ht="60" customHeight="1">
      <c r="A37" s="135" t="s">
        <v>528</v>
      </c>
      <c r="B37" s="132"/>
      <c r="C37" s="132"/>
      <c r="D37" s="132"/>
      <c r="E37" s="132">
        <f t="shared" si="2"/>
        <v>0</v>
      </c>
      <c r="F37" s="132">
        <v>0</v>
      </c>
      <c r="G37" s="132">
        <v>0</v>
      </c>
      <c r="I37" s="253"/>
      <c r="J37" s="256"/>
      <c r="N37" s="136"/>
    </row>
    <row r="38" spans="1:14" ht="60" customHeight="1">
      <c r="A38" s="135" t="s">
        <v>563</v>
      </c>
      <c r="B38" s="132"/>
      <c r="C38" s="132"/>
      <c r="D38" s="132"/>
      <c r="E38" s="132">
        <f t="shared" si="2"/>
        <v>2500000</v>
      </c>
      <c r="F38" s="132">
        <v>1968504</v>
      </c>
      <c r="G38" s="132">
        <v>531496</v>
      </c>
      <c r="I38" s="253"/>
      <c r="J38" s="256"/>
      <c r="N38" s="136"/>
    </row>
    <row r="39" spans="1:14" ht="60" customHeight="1">
      <c r="A39" s="135" t="s">
        <v>564</v>
      </c>
      <c r="B39" s="132"/>
      <c r="C39" s="132"/>
      <c r="D39" s="132"/>
      <c r="E39" s="132">
        <f t="shared" si="2"/>
        <v>0</v>
      </c>
      <c r="F39" s="132">
        <v>0</v>
      </c>
      <c r="G39" s="132">
        <v>0</v>
      </c>
      <c r="I39" s="253"/>
      <c r="J39" s="256"/>
      <c r="N39" s="136"/>
    </row>
    <row r="40" spans="1:14" ht="60" customHeight="1">
      <c r="A40" s="135" t="s">
        <v>565</v>
      </c>
      <c r="B40" s="132"/>
      <c r="C40" s="132"/>
      <c r="D40" s="132"/>
      <c r="E40" s="132">
        <f t="shared" si="2"/>
        <v>104397</v>
      </c>
      <c r="F40" s="132">
        <v>82202</v>
      </c>
      <c r="G40" s="132">
        <v>22195</v>
      </c>
      <c r="I40" s="253"/>
      <c r="J40" s="256"/>
      <c r="N40" s="136"/>
    </row>
    <row r="41" spans="1:14" ht="60" customHeight="1">
      <c r="A41" s="135" t="s">
        <v>566</v>
      </c>
      <c r="B41" s="132"/>
      <c r="C41" s="132"/>
      <c r="D41" s="132"/>
      <c r="E41" s="132">
        <f t="shared" si="2"/>
        <v>0</v>
      </c>
      <c r="F41" s="132">
        <v>0</v>
      </c>
      <c r="G41" s="132">
        <v>0</v>
      </c>
      <c r="I41" s="253"/>
      <c r="J41" s="256"/>
      <c r="N41" s="136"/>
    </row>
    <row r="42" spans="1:14" ht="60" customHeight="1">
      <c r="A42" s="135" t="s">
        <v>590</v>
      </c>
      <c r="B42" s="132"/>
      <c r="C42" s="132"/>
      <c r="D42" s="132"/>
      <c r="E42" s="132">
        <f t="shared" si="2"/>
        <v>9133385</v>
      </c>
      <c r="F42" s="132">
        <v>7191642</v>
      </c>
      <c r="G42" s="132">
        <v>1941743</v>
      </c>
      <c r="I42" s="253"/>
      <c r="J42" s="256"/>
      <c r="N42" s="136"/>
    </row>
    <row r="43" spans="1:14" s="146" customFormat="1" ht="60" customHeight="1">
      <c r="A43" s="135" t="s">
        <v>591</v>
      </c>
      <c r="B43" s="132"/>
      <c r="C43" s="132"/>
      <c r="D43" s="132"/>
      <c r="E43" s="132">
        <f t="shared" si="2"/>
        <v>200000000</v>
      </c>
      <c r="F43" s="132">
        <v>157480315</v>
      </c>
      <c r="G43" s="132">
        <v>42519685</v>
      </c>
      <c r="H43" s="158"/>
      <c r="I43" s="284"/>
      <c r="J43" s="285"/>
      <c r="K43" s="158"/>
      <c r="N43" s="147"/>
    </row>
    <row r="44" spans="1:14" ht="60" customHeight="1">
      <c r="A44" s="153" t="s">
        <v>438</v>
      </c>
      <c r="B44" s="132"/>
      <c r="C44" s="132"/>
      <c r="D44" s="132"/>
      <c r="E44" s="132">
        <f t="shared" si="2"/>
        <v>4348600</v>
      </c>
      <c r="F44" s="132">
        <f>3424094</f>
        <v>3424094</v>
      </c>
      <c r="G44" s="132">
        <v>924506</v>
      </c>
      <c r="I44" s="253"/>
      <c r="J44" s="256"/>
      <c r="N44" s="136"/>
    </row>
    <row r="45" spans="1:14" ht="60" customHeight="1">
      <c r="A45" s="153" t="s">
        <v>604</v>
      </c>
      <c r="B45" s="132"/>
      <c r="C45" s="132"/>
      <c r="D45" s="132"/>
      <c r="E45" s="132">
        <f t="shared" si="2"/>
        <v>1270000</v>
      </c>
      <c r="F45" s="132">
        <v>1000000</v>
      </c>
      <c r="G45" s="132">
        <v>270000</v>
      </c>
      <c r="I45" s="253"/>
      <c r="J45" s="256"/>
      <c r="N45" s="136"/>
    </row>
    <row r="46" spans="1:14" ht="60" customHeight="1">
      <c r="A46" s="153" t="s">
        <v>605</v>
      </c>
      <c r="B46" s="132"/>
      <c r="C46" s="132"/>
      <c r="D46" s="132"/>
      <c r="E46" s="132">
        <f t="shared" si="2"/>
        <v>0</v>
      </c>
      <c r="F46" s="132">
        <v>0</v>
      </c>
      <c r="G46" s="132">
        <v>0</v>
      </c>
      <c r="I46" s="253"/>
      <c r="J46" s="256"/>
      <c r="N46" s="136"/>
    </row>
    <row r="47" spans="1:14" ht="60" customHeight="1">
      <c r="A47" s="135" t="s">
        <v>567</v>
      </c>
      <c r="B47" s="132"/>
      <c r="C47" s="132"/>
      <c r="D47" s="132"/>
      <c r="E47" s="132">
        <f t="shared" ref="E47:E49" si="5">SUM(F47:G47)</f>
        <v>1866153</v>
      </c>
      <c r="F47" s="132">
        <v>1469412</v>
      </c>
      <c r="G47" s="133">
        <v>396741</v>
      </c>
      <c r="I47" s="253"/>
      <c r="J47" s="256"/>
      <c r="N47" s="136"/>
    </row>
    <row r="48" spans="1:14" ht="60" customHeight="1">
      <c r="A48" s="135" t="s">
        <v>640</v>
      </c>
      <c r="B48" s="132"/>
      <c r="C48" s="132"/>
      <c r="D48" s="132"/>
      <c r="E48" s="132">
        <f t="shared" si="5"/>
        <v>0</v>
      </c>
      <c r="F48" s="132">
        <v>0</v>
      </c>
      <c r="G48" s="133">
        <v>0</v>
      </c>
      <c r="I48" s="253"/>
      <c r="J48" s="256"/>
      <c r="N48" s="136"/>
    </row>
    <row r="49" spans="1:14" ht="60" customHeight="1">
      <c r="A49" s="135" t="s">
        <v>641</v>
      </c>
      <c r="B49" s="132"/>
      <c r="C49" s="132"/>
      <c r="D49" s="132"/>
      <c r="E49" s="132">
        <f t="shared" si="5"/>
        <v>0</v>
      </c>
      <c r="F49" s="132">
        <v>0</v>
      </c>
      <c r="G49" s="133">
        <v>0</v>
      </c>
      <c r="I49" s="253"/>
      <c r="J49" s="256"/>
      <c r="N49" s="136"/>
    </row>
    <row r="50" spans="1:14" ht="60" customHeight="1">
      <c r="A50" s="135" t="s">
        <v>622</v>
      </c>
      <c r="B50" s="132"/>
      <c r="C50" s="132"/>
      <c r="D50" s="132"/>
      <c r="E50" s="132">
        <f t="shared" si="2"/>
        <v>1260615</v>
      </c>
      <c r="F50" s="132">
        <v>992610</v>
      </c>
      <c r="G50" s="133">
        <v>268005</v>
      </c>
      <c r="I50" s="253"/>
      <c r="J50" s="256"/>
      <c r="N50" s="136"/>
    </row>
    <row r="51" spans="1:14" ht="60" customHeight="1">
      <c r="A51" s="144" t="s">
        <v>432</v>
      </c>
      <c r="B51" s="145">
        <f>SUM(B4:B50)</f>
        <v>1354826237</v>
      </c>
      <c r="C51" s="145">
        <f>SUM(C4:C50)</f>
        <v>1066791918.897638</v>
      </c>
      <c r="D51" s="145">
        <f>SUM(D4:D50)</f>
        <v>288034318.10236222</v>
      </c>
      <c r="E51" s="171">
        <f>SUM(E4:E50)</f>
        <v>1935991034.3070865</v>
      </c>
      <c r="F51" s="171">
        <f t="shared" ref="F51:G51" si="6">SUM(F4:F50)</f>
        <v>1587885411.1968503</v>
      </c>
      <c r="G51" s="171">
        <f t="shared" si="6"/>
        <v>348105623.11023623</v>
      </c>
      <c r="I51" s="151"/>
      <c r="J51" s="286"/>
      <c r="N51" s="152"/>
    </row>
    <row r="52" spans="1:14" ht="60" customHeight="1">
      <c r="A52" s="148" t="s">
        <v>44</v>
      </c>
      <c r="B52" s="171"/>
      <c r="C52" s="171">
        <f t="shared" si="0"/>
        <v>0</v>
      </c>
      <c r="D52" s="171">
        <f t="shared" si="1"/>
        <v>0</v>
      </c>
      <c r="E52" s="172"/>
      <c r="F52" s="133"/>
      <c r="G52" s="133"/>
    </row>
    <row r="53" spans="1:14" ht="60" customHeight="1">
      <c r="A53" s="149" t="s">
        <v>433</v>
      </c>
      <c r="B53" s="150">
        <f>SUM(C53:D53)</f>
        <v>14256351</v>
      </c>
      <c r="C53" s="150">
        <v>11225473</v>
      </c>
      <c r="D53" s="150">
        <v>3030878</v>
      </c>
      <c r="E53" s="150">
        <f>SUM(F53:G53)</f>
        <v>14256351</v>
      </c>
      <c r="F53" s="150">
        <v>11225473</v>
      </c>
      <c r="G53" s="150">
        <v>3030878</v>
      </c>
    </row>
    <row r="54" spans="1:14" ht="60" customHeight="1">
      <c r="A54" s="149" t="s">
        <v>434</v>
      </c>
      <c r="B54" s="132">
        <v>12000000</v>
      </c>
      <c r="C54" s="132">
        <f t="shared" si="0"/>
        <v>9448818.8976377957</v>
      </c>
      <c r="D54" s="132">
        <f t="shared" si="1"/>
        <v>2551181.1023622043</v>
      </c>
      <c r="E54" s="150">
        <f t="shared" ref="E54:E72" si="7">SUM(F54:G54)</f>
        <v>5500000</v>
      </c>
      <c r="F54" s="132">
        <v>4330709</v>
      </c>
      <c r="G54" s="132">
        <v>1169291</v>
      </c>
    </row>
    <row r="55" spans="1:14" ht="60" customHeight="1">
      <c r="A55" s="135" t="s">
        <v>435</v>
      </c>
      <c r="B55" s="132">
        <v>10000000</v>
      </c>
      <c r="C55" s="132">
        <f t="shared" si="0"/>
        <v>7874015.7480314961</v>
      </c>
      <c r="D55" s="132">
        <f t="shared" si="1"/>
        <v>2125984.2519685039</v>
      </c>
      <c r="E55" s="150">
        <f t="shared" si="7"/>
        <v>33076916</v>
      </c>
      <c r="F55" s="132">
        <f>7874016+18170800</f>
        <v>26044816</v>
      </c>
      <c r="G55" s="132">
        <f>2125984+4906116</f>
        <v>7032100</v>
      </c>
    </row>
    <row r="56" spans="1:14" ht="60" customHeight="1">
      <c r="A56" s="135" t="s">
        <v>436</v>
      </c>
      <c r="B56" s="132">
        <v>11906000</v>
      </c>
      <c r="C56" s="132">
        <f t="shared" si="0"/>
        <v>9374803.1496062987</v>
      </c>
      <c r="D56" s="132">
        <f t="shared" si="1"/>
        <v>2531196.8503937013</v>
      </c>
      <c r="E56" s="150">
        <f t="shared" si="7"/>
        <v>16906000</v>
      </c>
      <c r="F56" s="133">
        <f>13311811</f>
        <v>13311811</v>
      </c>
      <c r="G56" s="133">
        <v>3594189</v>
      </c>
    </row>
    <row r="57" spans="1:14" ht="60" customHeight="1">
      <c r="A57" s="153" t="s">
        <v>437</v>
      </c>
      <c r="B57" s="132">
        <v>38605330</v>
      </c>
      <c r="C57" s="132">
        <f t="shared" si="0"/>
        <v>30397897.637795277</v>
      </c>
      <c r="D57" s="132">
        <f t="shared" si="1"/>
        <v>8207432.3622047231</v>
      </c>
      <c r="E57" s="150">
        <f t="shared" si="7"/>
        <v>42605330</v>
      </c>
      <c r="F57" s="133">
        <v>33547504</v>
      </c>
      <c r="G57" s="133">
        <v>9057826</v>
      </c>
    </row>
    <row r="58" spans="1:14" ht="60" customHeight="1">
      <c r="A58" s="153" t="s">
        <v>438</v>
      </c>
      <c r="B58" s="150">
        <v>3485000</v>
      </c>
      <c r="C58" s="150">
        <f t="shared" si="0"/>
        <v>2744094.4881889764</v>
      </c>
      <c r="D58" s="150">
        <f t="shared" si="1"/>
        <v>740905.51181102358</v>
      </c>
      <c r="E58" s="150">
        <v>0</v>
      </c>
      <c r="F58" s="150">
        <v>0</v>
      </c>
      <c r="G58" s="150">
        <v>0</v>
      </c>
    </row>
    <row r="59" spans="1:14" ht="60" customHeight="1">
      <c r="A59" s="153" t="s">
        <v>439</v>
      </c>
      <c r="B59" s="150">
        <v>6350000</v>
      </c>
      <c r="C59" s="150">
        <f t="shared" si="0"/>
        <v>5000000</v>
      </c>
      <c r="D59" s="150">
        <f t="shared" si="1"/>
        <v>1350000</v>
      </c>
      <c r="E59" s="150">
        <f t="shared" si="7"/>
        <v>0</v>
      </c>
      <c r="F59" s="150">
        <v>0</v>
      </c>
      <c r="G59" s="150">
        <v>0</v>
      </c>
    </row>
    <row r="60" spans="1:14" ht="60" customHeight="1">
      <c r="A60" s="154" t="s">
        <v>440</v>
      </c>
      <c r="B60" s="150">
        <f>SUM(C60:D60)</f>
        <v>11022591</v>
      </c>
      <c r="C60" s="150">
        <v>8679206</v>
      </c>
      <c r="D60" s="150">
        <v>2343385</v>
      </c>
      <c r="E60" s="150">
        <f t="shared" si="7"/>
        <v>11022591</v>
      </c>
      <c r="F60" s="150">
        <v>8679206</v>
      </c>
      <c r="G60" s="150">
        <v>2343385</v>
      </c>
    </row>
    <row r="61" spans="1:14" ht="60" customHeight="1">
      <c r="A61" s="154" t="s">
        <v>441</v>
      </c>
      <c r="B61" s="150">
        <v>6000000</v>
      </c>
      <c r="C61" s="150">
        <f t="shared" si="0"/>
        <v>4724409.4488188978</v>
      </c>
      <c r="D61" s="150">
        <f t="shared" si="1"/>
        <v>1275590.5511811022</v>
      </c>
      <c r="E61" s="150">
        <f t="shared" si="7"/>
        <v>1000000</v>
      </c>
      <c r="F61" s="150">
        <v>787401.57480314956</v>
      </c>
      <c r="G61" s="150">
        <v>212598.42519685044</v>
      </c>
    </row>
    <row r="62" spans="1:14" ht="60" customHeight="1">
      <c r="A62" s="154" t="s">
        <v>442</v>
      </c>
      <c r="B62" s="150"/>
      <c r="C62" s="150">
        <f t="shared" si="0"/>
        <v>0</v>
      </c>
      <c r="D62" s="150">
        <f t="shared" si="1"/>
        <v>0</v>
      </c>
      <c r="E62" s="150">
        <f t="shared" si="7"/>
        <v>0</v>
      </c>
      <c r="F62" s="150">
        <v>0</v>
      </c>
      <c r="G62" s="150">
        <v>0</v>
      </c>
    </row>
    <row r="63" spans="1:14" ht="60" customHeight="1">
      <c r="A63" s="154" t="s">
        <v>443</v>
      </c>
      <c r="B63" s="150">
        <v>1270000</v>
      </c>
      <c r="C63" s="150">
        <f t="shared" si="0"/>
        <v>1000000</v>
      </c>
      <c r="D63" s="150">
        <f t="shared" si="1"/>
        <v>270000</v>
      </c>
      <c r="E63" s="150">
        <f t="shared" si="7"/>
        <v>1270000</v>
      </c>
      <c r="F63" s="150">
        <v>1000000</v>
      </c>
      <c r="G63" s="150">
        <v>270000</v>
      </c>
    </row>
    <row r="64" spans="1:14" ht="60" customHeight="1">
      <c r="A64" s="154" t="s">
        <v>444</v>
      </c>
      <c r="B64" s="150">
        <v>8955000</v>
      </c>
      <c r="C64" s="150">
        <f t="shared" si="0"/>
        <v>7051181.1023622043</v>
      </c>
      <c r="D64" s="150">
        <f t="shared" si="1"/>
        <v>1903818.8976377957</v>
      </c>
      <c r="E64" s="150">
        <f t="shared" si="7"/>
        <v>8955000</v>
      </c>
      <c r="F64" s="150">
        <v>7051181.1023622043</v>
      </c>
      <c r="G64" s="150">
        <v>1903818.8976377957</v>
      </c>
    </row>
    <row r="65" spans="1:11" ht="60" customHeight="1">
      <c r="A65" s="154" t="s">
        <v>445</v>
      </c>
      <c r="B65" s="150">
        <v>5080000</v>
      </c>
      <c r="C65" s="150">
        <f t="shared" si="0"/>
        <v>4000000</v>
      </c>
      <c r="D65" s="150">
        <f t="shared" si="1"/>
        <v>1080000</v>
      </c>
      <c r="E65" s="150">
        <f t="shared" si="7"/>
        <v>0</v>
      </c>
      <c r="F65" s="150">
        <v>0</v>
      </c>
      <c r="G65" s="150">
        <v>0</v>
      </c>
    </row>
    <row r="66" spans="1:11" s="127" customFormat="1" ht="60" customHeight="1">
      <c r="A66" s="154" t="s">
        <v>446</v>
      </c>
      <c r="B66" s="150">
        <f>SUM(C66:D66)</f>
        <v>29356976</v>
      </c>
      <c r="C66" s="150">
        <v>23115729</v>
      </c>
      <c r="D66" s="150">
        <v>6241247</v>
      </c>
      <c r="E66" s="150">
        <f t="shared" si="7"/>
        <v>29356976</v>
      </c>
      <c r="F66" s="150">
        <v>23115729</v>
      </c>
      <c r="G66" s="150">
        <v>6241247</v>
      </c>
      <c r="H66" s="280"/>
      <c r="I66" s="283"/>
      <c r="J66" s="280"/>
      <c r="K66" s="280"/>
    </row>
    <row r="67" spans="1:11" s="127" customFormat="1" ht="60" customHeight="1">
      <c r="A67" s="137" t="s">
        <v>447</v>
      </c>
      <c r="B67" s="150">
        <v>9525000</v>
      </c>
      <c r="C67" s="150">
        <f t="shared" si="0"/>
        <v>7500000</v>
      </c>
      <c r="D67" s="150">
        <f t="shared" si="1"/>
        <v>2025000</v>
      </c>
      <c r="E67" s="150">
        <f t="shared" si="7"/>
        <v>9525000</v>
      </c>
      <c r="F67" s="150">
        <v>7500000</v>
      </c>
      <c r="G67" s="150">
        <v>2025000</v>
      </c>
      <c r="H67" s="280"/>
      <c r="I67" s="283"/>
      <c r="J67" s="280"/>
      <c r="K67" s="280"/>
    </row>
    <row r="68" spans="1:11" s="127" customFormat="1" ht="60" customHeight="1">
      <c r="A68" s="153" t="s">
        <v>448</v>
      </c>
      <c r="B68" s="150">
        <v>1270000</v>
      </c>
      <c r="C68" s="150">
        <f t="shared" si="0"/>
        <v>1000000</v>
      </c>
      <c r="D68" s="150">
        <f t="shared" si="1"/>
        <v>270000</v>
      </c>
      <c r="E68" s="150">
        <f t="shared" si="7"/>
        <v>1270000</v>
      </c>
      <c r="F68" s="150">
        <v>1000000</v>
      </c>
      <c r="G68" s="150">
        <v>270000</v>
      </c>
      <c r="H68" s="280"/>
      <c r="I68" s="283"/>
      <c r="J68" s="280"/>
      <c r="K68" s="280"/>
    </row>
    <row r="69" spans="1:11" s="127" customFormat="1" ht="60" customHeight="1">
      <c r="A69" s="138" t="s">
        <v>449</v>
      </c>
      <c r="B69" s="156">
        <v>13333333</v>
      </c>
      <c r="C69" s="156">
        <f>SUM(B69/1.27)</f>
        <v>10498687.401574804</v>
      </c>
      <c r="D69" s="156">
        <f>SUM(B69-C69)</f>
        <v>2834645.5984251965</v>
      </c>
      <c r="E69" s="150">
        <f t="shared" si="7"/>
        <v>18321367</v>
      </c>
      <c r="F69" s="156">
        <f>10498687+3833098+120000</f>
        <v>14451785</v>
      </c>
      <c r="G69" s="156">
        <f>2834646+1034936</f>
        <v>3869582</v>
      </c>
      <c r="H69" s="280"/>
      <c r="I69" s="283"/>
      <c r="J69" s="280"/>
      <c r="K69" s="280"/>
    </row>
    <row r="70" spans="1:11" s="127" customFormat="1" ht="60" customHeight="1">
      <c r="A70" s="138" t="s">
        <v>570</v>
      </c>
      <c r="B70" s="156">
        <v>0</v>
      </c>
      <c r="C70" s="156">
        <f>SUM(B70/1.27)</f>
        <v>0</v>
      </c>
      <c r="D70" s="156">
        <f>SUM(B70-C70)</f>
        <v>0</v>
      </c>
      <c r="E70" s="150">
        <f t="shared" si="7"/>
        <v>15140362</v>
      </c>
      <c r="F70" s="156">
        <v>11921545</v>
      </c>
      <c r="G70" s="156">
        <v>3218817</v>
      </c>
      <c r="H70" s="280"/>
      <c r="I70" s="283"/>
      <c r="J70" s="280"/>
      <c r="K70" s="280"/>
    </row>
    <row r="71" spans="1:11" s="146" customFormat="1" ht="60" customHeight="1">
      <c r="A71" s="138" t="s">
        <v>569</v>
      </c>
      <c r="B71" s="156">
        <v>0</v>
      </c>
      <c r="C71" s="156">
        <f>SUM(B71/1.27)</f>
        <v>0</v>
      </c>
      <c r="D71" s="156">
        <f>SUM(B71-C71)</f>
        <v>0</v>
      </c>
      <c r="E71" s="150">
        <f t="shared" si="7"/>
        <v>3000000</v>
      </c>
      <c r="F71" s="156">
        <v>2362205</v>
      </c>
      <c r="G71" s="156">
        <v>637795</v>
      </c>
      <c r="H71" s="158"/>
      <c r="I71" s="158"/>
      <c r="J71" s="158"/>
      <c r="K71" s="158"/>
    </row>
    <row r="72" spans="1:11" ht="60" customHeight="1">
      <c r="A72" s="138" t="s">
        <v>568</v>
      </c>
      <c r="B72" s="156">
        <v>0</v>
      </c>
      <c r="C72" s="156">
        <f>SUM(B72/1.27)</f>
        <v>0</v>
      </c>
      <c r="D72" s="156">
        <f>SUM(B72-C72)</f>
        <v>0</v>
      </c>
      <c r="E72" s="150">
        <f t="shared" si="7"/>
        <v>12019280</v>
      </c>
      <c r="F72" s="156">
        <v>9464000</v>
      </c>
      <c r="G72" s="156">
        <v>2555280</v>
      </c>
    </row>
    <row r="73" spans="1:11" ht="60" customHeight="1">
      <c r="A73" s="142" t="s">
        <v>450</v>
      </c>
      <c r="B73" s="156">
        <v>1140000</v>
      </c>
      <c r="C73" s="156">
        <f>SUM(B73/1.27)</f>
        <v>897637.7952755905</v>
      </c>
      <c r="D73" s="156">
        <f>SUM(B73-C73)</f>
        <v>242362.2047244095</v>
      </c>
      <c r="E73" s="150">
        <f t="shared" ref="E73:E83" si="8">SUM(F73:G73)</f>
        <v>1140000</v>
      </c>
      <c r="F73" s="156">
        <v>897637.7952755905</v>
      </c>
      <c r="G73" s="156">
        <v>242362.2047244095</v>
      </c>
    </row>
    <row r="74" spans="1:11" ht="60" customHeight="1">
      <c r="A74" s="142" t="s">
        <v>430</v>
      </c>
      <c r="B74" s="156">
        <v>0</v>
      </c>
      <c r="C74" s="156">
        <v>0</v>
      </c>
      <c r="D74" s="156">
        <v>0</v>
      </c>
      <c r="E74" s="150">
        <f t="shared" si="8"/>
        <v>805053</v>
      </c>
      <c r="F74" s="156">
        <v>633900</v>
      </c>
      <c r="G74" s="156">
        <v>171153</v>
      </c>
    </row>
    <row r="75" spans="1:11" ht="60" customHeight="1">
      <c r="A75" s="142" t="s">
        <v>528</v>
      </c>
      <c r="B75" s="156">
        <v>0</v>
      </c>
      <c r="C75" s="156">
        <v>0</v>
      </c>
      <c r="D75" s="156">
        <v>0</v>
      </c>
      <c r="E75" s="150">
        <f t="shared" si="8"/>
        <v>1195000</v>
      </c>
      <c r="F75" s="156">
        <v>940945</v>
      </c>
      <c r="G75" s="156">
        <v>254055</v>
      </c>
    </row>
    <row r="76" spans="1:11" ht="60" customHeight="1">
      <c r="A76" s="135" t="s">
        <v>566</v>
      </c>
      <c r="B76" s="160">
        <v>0</v>
      </c>
      <c r="C76" s="160">
        <v>0</v>
      </c>
      <c r="D76" s="160">
        <v>0</v>
      </c>
      <c r="E76" s="150">
        <f t="shared" si="8"/>
        <v>2538675</v>
      </c>
      <c r="F76" s="287">
        <v>1998957</v>
      </c>
      <c r="G76" s="287">
        <v>539718</v>
      </c>
      <c r="H76" s="155"/>
    </row>
    <row r="77" spans="1:11" ht="60" customHeight="1">
      <c r="A77" s="135" t="s">
        <v>617</v>
      </c>
      <c r="B77" s="160">
        <v>0</v>
      </c>
      <c r="C77" s="160">
        <v>0</v>
      </c>
      <c r="D77" s="160">
        <v>0</v>
      </c>
      <c r="E77" s="150">
        <f t="shared" si="8"/>
        <v>4179122</v>
      </c>
      <c r="F77" s="287">
        <v>3700000</v>
      </c>
      <c r="G77" s="287">
        <v>479122</v>
      </c>
      <c r="H77" s="155"/>
    </row>
    <row r="78" spans="1:11" ht="60" customHeight="1">
      <c r="A78" s="135" t="s">
        <v>621</v>
      </c>
      <c r="B78" s="160">
        <v>0</v>
      </c>
      <c r="C78" s="160">
        <v>0</v>
      </c>
      <c r="D78" s="160">
        <v>0</v>
      </c>
      <c r="E78" s="150">
        <f t="shared" si="8"/>
        <v>2540000</v>
      </c>
      <c r="F78" s="287">
        <v>2000000</v>
      </c>
      <c r="G78" s="287">
        <v>540000</v>
      </c>
      <c r="H78" s="155"/>
    </row>
    <row r="79" spans="1:11" ht="60" customHeight="1">
      <c r="A79" s="135" t="s">
        <v>623</v>
      </c>
      <c r="B79" s="160">
        <v>0</v>
      </c>
      <c r="C79" s="160">
        <v>0</v>
      </c>
      <c r="D79" s="160">
        <v>0</v>
      </c>
      <c r="E79" s="150">
        <f t="shared" si="8"/>
        <v>10714338</v>
      </c>
      <c r="F79" s="287">
        <v>8436486</v>
      </c>
      <c r="G79" s="287">
        <v>2277852</v>
      </c>
      <c r="H79" s="155"/>
    </row>
    <row r="80" spans="1:11" ht="60" customHeight="1">
      <c r="A80" s="135" t="s">
        <v>625</v>
      </c>
      <c r="B80" s="160"/>
      <c r="C80" s="160"/>
      <c r="D80" s="160"/>
      <c r="E80" s="150">
        <f t="shared" si="8"/>
        <v>608485</v>
      </c>
      <c r="F80" s="287">
        <v>479122</v>
      </c>
      <c r="G80" s="287">
        <v>129363</v>
      </c>
      <c r="H80" s="155"/>
    </row>
    <row r="81" spans="1:16" ht="60" customHeight="1">
      <c r="A81" s="135" t="s">
        <v>627</v>
      </c>
      <c r="B81" s="160"/>
      <c r="C81" s="160"/>
      <c r="D81" s="160"/>
      <c r="E81" s="150">
        <f t="shared" si="8"/>
        <v>2853361</v>
      </c>
      <c r="F81" s="287">
        <v>2246741</v>
      </c>
      <c r="G81" s="287">
        <v>606620</v>
      </c>
      <c r="H81" s="155"/>
    </row>
    <row r="82" spans="1:16" ht="60" customHeight="1">
      <c r="A82" s="135" t="s">
        <v>635</v>
      </c>
      <c r="B82" s="160"/>
      <c r="C82" s="160"/>
      <c r="D82" s="160"/>
      <c r="E82" s="150">
        <f t="shared" si="8"/>
        <v>33591500</v>
      </c>
      <c r="F82" s="287">
        <v>26450000</v>
      </c>
      <c r="G82" s="287">
        <v>7141500</v>
      </c>
      <c r="H82" s="155"/>
    </row>
    <row r="83" spans="1:16" ht="60" customHeight="1">
      <c r="A83" s="135" t="s">
        <v>406</v>
      </c>
      <c r="B83" s="160">
        <v>0</v>
      </c>
      <c r="C83" s="160">
        <v>0</v>
      </c>
      <c r="D83" s="160">
        <v>0</v>
      </c>
      <c r="E83" s="150">
        <f t="shared" si="8"/>
        <v>11426774</v>
      </c>
      <c r="F83" s="287">
        <v>8997460</v>
      </c>
      <c r="G83" s="287">
        <v>2429314</v>
      </c>
      <c r="H83" s="155"/>
    </row>
    <row r="84" spans="1:16" ht="60" customHeight="1">
      <c r="A84" s="157" t="s">
        <v>451</v>
      </c>
      <c r="B84" s="145">
        <f t="shared" ref="B84:G84" si="9">SUM(B53:B83)</f>
        <v>183555581</v>
      </c>
      <c r="C84" s="145">
        <f t="shared" si="9"/>
        <v>144531953.66929135</v>
      </c>
      <c r="D84" s="145">
        <f t="shared" si="9"/>
        <v>39023627.33070866</v>
      </c>
      <c r="E84" s="145">
        <f t="shared" si="9"/>
        <v>294817481</v>
      </c>
      <c r="F84" s="145">
        <f t="shared" si="9"/>
        <v>232574614.47244093</v>
      </c>
      <c r="G84" s="145">
        <f t="shared" si="9"/>
        <v>62242866.527559049</v>
      </c>
      <c r="P84" s="135"/>
    </row>
    <row r="85" spans="1:16" ht="60" customHeight="1">
      <c r="A85" s="159" t="s">
        <v>452</v>
      </c>
      <c r="B85" s="132"/>
      <c r="C85" s="132"/>
      <c r="D85" s="132"/>
      <c r="E85" s="133"/>
      <c r="F85" s="133"/>
      <c r="G85" s="133"/>
    </row>
    <row r="86" spans="1:16" ht="60" customHeight="1">
      <c r="A86" s="160" t="s">
        <v>453</v>
      </c>
      <c r="B86" s="132"/>
      <c r="C86" s="132"/>
      <c r="D86" s="132"/>
      <c r="E86" s="133"/>
      <c r="F86" s="133"/>
      <c r="G86" s="133"/>
    </row>
    <row r="87" spans="1:16" ht="60" customHeight="1">
      <c r="A87" s="142" t="s">
        <v>454</v>
      </c>
      <c r="B87" s="140">
        <v>10744200</v>
      </c>
      <c r="C87" s="140">
        <v>10744200</v>
      </c>
      <c r="D87" s="132"/>
      <c r="E87" s="140">
        <f>SUM(F87:G87)</f>
        <v>0</v>
      </c>
      <c r="F87" s="140">
        <v>0</v>
      </c>
      <c r="G87" s="132"/>
    </row>
    <row r="88" spans="1:16" ht="60" customHeight="1">
      <c r="A88" s="142" t="s">
        <v>455</v>
      </c>
      <c r="B88" s="140">
        <v>4000000</v>
      </c>
      <c r="C88" s="140">
        <v>4000000</v>
      </c>
      <c r="D88" s="132"/>
      <c r="E88" s="140">
        <f t="shared" ref="E88:E92" si="10">SUM(F88:G88)</f>
        <v>4000000</v>
      </c>
      <c r="F88" s="140">
        <v>4000000</v>
      </c>
      <c r="G88" s="132"/>
    </row>
    <row r="89" spans="1:16" ht="60" customHeight="1">
      <c r="A89" s="142" t="s">
        <v>456</v>
      </c>
      <c r="B89" s="140">
        <f>SUM(C89)</f>
        <v>1000000</v>
      </c>
      <c r="C89" s="140">
        <v>1000000</v>
      </c>
      <c r="D89" s="132"/>
      <c r="E89" s="140">
        <f t="shared" si="10"/>
        <v>1000000</v>
      </c>
      <c r="F89" s="140">
        <v>1000000</v>
      </c>
      <c r="G89" s="132"/>
    </row>
    <row r="90" spans="1:16" s="146" customFormat="1" ht="60" customHeight="1">
      <c r="A90" s="160" t="s">
        <v>457</v>
      </c>
      <c r="B90" s="132">
        <v>10000000</v>
      </c>
      <c r="C90" s="132">
        <v>10000000</v>
      </c>
      <c r="D90" s="132"/>
      <c r="E90" s="140">
        <f t="shared" si="10"/>
        <v>10000000</v>
      </c>
      <c r="F90" s="132">
        <v>10000000</v>
      </c>
      <c r="G90" s="132"/>
      <c r="H90" s="158"/>
      <c r="I90" s="158"/>
      <c r="J90" s="158"/>
      <c r="K90" s="158"/>
    </row>
    <row r="91" spans="1:16" ht="60" customHeight="1">
      <c r="A91" s="160" t="s">
        <v>458</v>
      </c>
      <c r="B91" s="132">
        <v>390000</v>
      </c>
      <c r="C91" s="132">
        <v>390000</v>
      </c>
      <c r="D91" s="132"/>
      <c r="E91" s="140">
        <f t="shared" si="10"/>
        <v>390000</v>
      </c>
      <c r="F91" s="132">
        <v>390000</v>
      </c>
      <c r="G91" s="132"/>
    </row>
    <row r="92" spans="1:16" ht="60" customHeight="1">
      <c r="A92" s="160" t="s">
        <v>530</v>
      </c>
      <c r="B92" s="132"/>
      <c r="C92" s="132"/>
      <c r="D92" s="132"/>
      <c r="E92" s="140">
        <f t="shared" si="10"/>
        <v>6000000</v>
      </c>
      <c r="F92" s="132">
        <v>6000000</v>
      </c>
      <c r="G92" s="132"/>
    </row>
    <row r="93" spans="1:16" ht="60" customHeight="1">
      <c r="A93" s="159" t="s">
        <v>459</v>
      </c>
      <c r="B93" s="145">
        <f>SUM(B86:B91)</f>
        <v>26134200</v>
      </c>
      <c r="C93" s="145">
        <f>SUM(C86:C91)</f>
        <v>26134200</v>
      </c>
      <c r="D93" s="145">
        <f>SUM(D86:D91)</f>
        <v>0</v>
      </c>
      <c r="E93" s="145">
        <f>SUM(E87:E92)</f>
        <v>21390000</v>
      </c>
      <c r="F93" s="145">
        <f>SUM(F87:F92)</f>
        <v>21390000</v>
      </c>
      <c r="G93" s="145">
        <v>0</v>
      </c>
    </row>
    <row r="94" spans="1:16" ht="60" customHeight="1">
      <c r="A94" s="161" t="s">
        <v>127</v>
      </c>
      <c r="B94" s="132"/>
      <c r="C94" s="171">
        <f>SUM(B94/1.27)</f>
        <v>0</v>
      </c>
      <c r="D94" s="171">
        <f t="shared" ref="D94" si="11">SUM(C94/1.27)</f>
        <v>0</v>
      </c>
      <c r="E94" s="171">
        <v>0</v>
      </c>
      <c r="F94" s="171">
        <v>0</v>
      </c>
      <c r="G94" s="171">
        <v>0</v>
      </c>
    </row>
    <row r="95" spans="1:16" ht="60" customHeight="1">
      <c r="A95" s="160" t="s">
        <v>460</v>
      </c>
      <c r="B95" s="132">
        <f t="shared" ref="B95:B101" si="12">SUM(C95)</f>
        <v>21805351</v>
      </c>
      <c r="C95" s="132">
        <v>21805351</v>
      </c>
      <c r="D95" s="132"/>
      <c r="E95" s="133">
        <f>SUM(F95:G95)</f>
        <v>29438518</v>
      </c>
      <c r="F95" s="133">
        <v>29438518</v>
      </c>
      <c r="G95" s="133"/>
    </row>
    <row r="96" spans="1:16" ht="60" customHeight="1">
      <c r="A96" s="160" t="s">
        <v>529</v>
      </c>
      <c r="B96" s="132">
        <f t="shared" si="12"/>
        <v>8000000</v>
      </c>
      <c r="C96" s="132">
        <v>8000000</v>
      </c>
      <c r="D96" s="132"/>
      <c r="E96" s="133">
        <f t="shared" ref="E96:E101" si="13">SUM(F96:G96)</f>
        <v>291415</v>
      </c>
      <c r="F96" s="133">
        <f>890211-161796-52000-385000</f>
        <v>291415</v>
      </c>
      <c r="G96" s="133"/>
    </row>
    <row r="97" spans="1:11" ht="60" customHeight="1">
      <c r="A97" s="160" t="s">
        <v>461</v>
      </c>
      <c r="B97" s="132">
        <f t="shared" si="12"/>
        <v>0</v>
      </c>
      <c r="C97" s="132"/>
      <c r="D97" s="132"/>
      <c r="E97" s="133">
        <f t="shared" si="13"/>
        <v>47957378</v>
      </c>
      <c r="F97" s="133">
        <v>47957378</v>
      </c>
      <c r="G97" s="133"/>
    </row>
    <row r="98" spans="1:11" s="146" customFormat="1" ht="60" customHeight="1">
      <c r="A98" s="160" t="s">
        <v>462</v>
      </c>
      <c r="B98" s="132">
        <f t="shared" si="12"/>
        <v>10000000</v>
      </c>
      <c r="C98" s="132">
        <v>10000000</v>
      </c>
      <c r="D98" s="132"/>
      <c r="E98" s="133">
        <f t="shared" si="13"/>
        <v>2158605</v>
      </c>
      <c r="F98" s="133">
        <f>7146639-4868034-120000</f>
        <v>2158605</v>
      </c>
      <c r="G98" s="133"/>
      <c r="H98" s="158"/>
      <c r="I98" s="158"/>
      <c r="J98" s="158"/>
      <c r="K98" s="158"/>
    </row>
    <row r="99" spans="1:11" s="146" customFormat="1" ht="60" customHeight="1">
      <c r="A99" s="160" t="s">
        <v>571</v>
      </c>
      <c r="B99" s="132"/>
      <c r="C99" s="132"/>
      <c r="D99" s="132"/>
      <c r="E99" s="133">
        <f t="shared" si="13"/>
        <v>36856098</v>
      </c>
      <c r="F99" s="133">
        <v>36856098</v>
      </c>
      <c r="G99" s="133"/>
      <c r="H99" s="158"/>
      <c r="I99" s="158"/>
      <c r="J99" s="158"/>
      <c r="K99" s="158"/>
    </row>
    <row r="100" spans="1:11" s="146" customFormat="1" ht="60" customHeight="1">
      <c r="A100" s="160" t="s">
        <v>624</v>
      </c>
      <c r="B100" s="132"/>
      <c r="C100" s="132"/>
      <c r="D100" s="132"/>
      <c r="E100" s="133">
        <f t="shared" si="13"/>
        <v>12000000</v>
      </c>
      <c r="F100" s="133">
        <v>12000000</v>
      </c>
      <c r="G100" s="133"/>
      <c r="H100" s="158"/>
      <c r="I100" s="158"/>
      <c r="J100" s="158"/>
      <c r="K100" s="158"/>
    </row>
    <row r="101" spans="1:11" ht="60" customHeight="1">
      <c r="A101" s="160" t="s">
        <v>463</v>
      </c>
      <c r="B101" s="132">
        <f t="shared" si="12"/>
        <v>12000000</v>
      </c>
      <c r="C101" s="132">
        <v>12000000</v>
      </c>
      <c r="D101" s="132"/>
      <c r="E101" s="133">
        <f t="shared" si="13"/>
        <v>4727400</v>
      </c>
      <c r="F101" s="133">
        <v>4727400</v>
      </c>
      <c r="G101" s="133"/>
    </row>
    <row r="102" spans="1:11" ht="60" customHeight="1">
      <c r="A102" s="161" t="s">
        <v>464</v>
      </c>
      <c r="B102" s="145">
        <f>SUM(B95:B101)</f>
        <v>51805351</v>
      </c>
      <c r="C102" s="145">
        <f t="shared" ref="C102:G102" si="14">SUM(C95:C101)</f>
        <v>51805351</v>
      </c>
      <c r="D102" s="145">
        <f t="shared" si="14"/>
        <v>0</v>
      </c>
      <c r="E102" s="145">
        <f t="shared" si="14"/>
        <v>133429414</v>
      </c>
      <c r="F102" s="145">
        <f t="shared" si="14"/>
        <v>133429414</v>
      </c>
      <c r="G102" s="145">
        <f t="shared" si="14"/>
        <v>0</v>
      </c>
    </row>
    <row r="103" spans="1:11" ht="60" customHeight="1">
      <c r="A103" s="159" t="s">
        <v>465</v>
      </c>
      <c r="B103" s="145">
        <f>B51+B84+B93+B102</f>
        <v>1616321369</v>
      </c>
      <c r="C103" s="145">
        <f t="shared" ref="C103:G103" si="15">C51+C84+C93+C102</f>
        <v>1289263423.5669293</v>
      </c>
      <c r="D103" s="145">
        <f t="shared" si="15"/>
        <v>327057945.4330709</v>
      </c>
      <c r="E103" s="145">
        <f t="shared" si="15"/>
        <v>2385627929.3070865</v>
      </c>
      <c r="F103" s="145">
        <f t="shared" si="15"/>
        <v>1975279439.6692913</v>
      </c>
      <c r="G103" s="145">
        <f t="shared" si="15"/>
        <v>410348489.63779527</v>
      </c>
    </row>
    <row r="104" spans="1:11" ht="60" customHeight="1">
      <c r="A104" s="160"/>
      <c r="B104" s="133"/>
      <c r="C104" s="133"/>
      <c r="D104" s="133"/>
      <c r="E104" s="133"/>
      <c r="F104" s="133"/>
      <c r="G104" s="133"/>
    </row>
    <row r="105" spans="1:11" ht="60" customHeight="1">
      <c r="A105" s="126"/>
      <c r="B105" s="373" t="s">
        <v>394</v>
      </c>
      <c r="C105" s="373"/>
      <c r="D105" s="373"/>
      <c r="E105" s="373" t="s">
        <v>527</v>
      </c>
      <c r="F105" s="373"/>
      <c r="G105" s="373"/>
    </row>
    <row r="106" spans="1:11" ht="60" customHeight="1">
      <c r="A106" s="128" t="s">
        <v>155</v>
      </c>
      <c r="B106" s="129" t="s">
        <v>397</v>
      </c>
      <c r="C106" s="130" t="s">
        <v>398</v>
      </c>
      <c r="D106" s="130" t="s">
        <v>399</v>
      </c>
      <c r="E106" s="129" t="s">
        <v>397</v>
      </c>
      <c r="F106" s="130" t="s">
        <v>398</v>
      </c>
      <c r="G106" s="130" t="s">
        <v>399</v>
      </c>
    </row>
    <row r="107" spans="1:11" ht="60" customHeight="1">
      <c r="A107" s="131" t="s">
        <v>40</v>
      </c>
      <c r="B107" s="132"/>
      <c r="C107" s="132"/>
      <c r="D107" s="132"/>
      <c r="E107" s="133"/>
      <c r="F107" s="133"/>
      <c r="G107" s="133"/>
    </row>
    <row r="108" spans="1:11" ht="60" customHeight="1">
      <c r="A108" s="135" t="s">
        <v>400</v>
      </c>
      <c r="B108" s="132"/>
      <c r="C108" s="132"/>
      <c r="D108" s="132"/>
      <c r="E108" s="133"/>
      <c r="F108" s="133"/>
      <c r="G108" s="133"/>
    </row>
    <row r="109" spans="1:11" ht="60" customHeight="1">
      <c r="A109" s="135" t="s">
        <v>401</v>
      </c>
      <c r="B109" s="132"/>
      <c r="C109" s="132"/>
      <c r="D109" s="132"/>
      <c r="E109" s="133"/>
      <c r="F109" s="133"/>
      <c r="G109" s="133"/>
    </row>
    <row r="110" spans="1:11" ht="60" customHeight="1">
      <c r="A110" s="135" t="s">
        <v>402</v>
      </c>
      <c r="B110" s="132"/>
      <c r="C110" s="132"/>
      <c r="D110" s="132"/>
      <c r="E110" s="133"/>
      <c r="F110" s="133"/>
      <c r="G110" s="133"/>
    </row>
    <row r="111" spans="1:11" ht="60" customHeight="1">
      <c r="A111" s="135" t="s">
        <v>403</v>
      </c>
      <c r="B111" s="132"/>
      <c r="C111" s="132"/>
      <c r="D111" s="132"/>
      <c r="E111" s="133"/>
      <c r="F111" s="133"/>
      <c r="G111" s="133"/>
    </row>
    <row r="112" spans="1:11" ht="60" customHeight="1">
      <c r="A112" s="135" t="s">
        <v>404</v>
      </c>
      <c r="B112" s="132"/>
      <c r="C112" s="132"/>
      <c r="D112" s="132"/>
      <c r="E112" s="133"/>
      <c r="F112" s="133"/>
      <c r="G112" s="133"/>
    </row>
    <row r="113" spans="1:7" ht="60" customHeight="1">
      <c r="A113" s="135" t="s">
        <v>405</v>
      </c>
      <c r="B113" s="132"/>
      <c r="C113" s="132"/>
      <c r="D113" s="132"/>
      <c r="E113" s="133"/>
      <c r="F113" s="133"/>
      <c r="G113" s="133"/>
    </row>
    <row r="114" spans="1:7" ht="60" customHeight="1">
      <c r="A114" s="135" t="s">
        <v>406</v>
      </c>
      <c r="B114" s="132"/>
      <c r="C114" s="132"/>
      <c r="D114" s="132"/>
      <c r="E114" s="133"/>
      <c r="F114" s="133"/>
      <c r="G114" s="133"/>
    </row>
    <row r="115" spans="1:7" ht="60" customHeight="1">
      <c r="A115" s="135" t="s">
        <v>407</v>
      </c>
      <c r="B115" s="132"/>
      <c r="C115" s="132"/>
      <c r="D115" s="132"/>
      <c r="E115" s="133"/>
      <c r="F115" s="133"/>
      <c r="G115" s="133"/>
    </row>
    <row r="116" spans="1:7" ht="60" customHeight="1">
      <c r="A116" s="137" t="s">
        <v>408</v>
      </c>
      <c r="B116" s="132"/>
      <c r="C116" s="132"/>
      <c r="D116" s="132"/>
      <c r="E116" s="133"/>
      <c r="F116" s="133"/>
      <c r="G116" s="133"/>
    </row>
    <row r="117" spans="1:7" ht="60" customHeight="1">
      <c r="A117" s="138" t="s">
        <v>409</v>
      </c>
      <c r="B117" s="132"/>
      <c r="C117" s="132"/>
      <c r="D117" s="132"/>
      <c r="E117" s="133"/>
      <c r="F117" s="133"/>
      <c r="G117" s="133"/>
    </row>
    <row r="118" spans="1:7" ht="60" customHeight="1">
      <c r="A118" s="135" t="s">
        <v>410</v>
      </c>
      <c r="B118" s="132"/>
      <c r="C118" s="132"/>
      <c r="D118" s="132"/>
      <c r="E118" s="133"/>
      <c r="F118" s="133"/>
      <c r="G118" s="133"/>
    </row>
    <row r="119" spans="1:7" ht="60" customHeight="1">
      <c r="A119" s="135" t="s">
        <v>411</v>
      </c>
      <c r="B119" s="132"/>
      <c r="C119" s="132"/>
      <c r="D119" s="132"/>
      <c r="E119" s="133"/>
      <c r="F119" s="133"/>
      <c r="G119" s="133"/>
    </row>
    <row r="120" spans="1:7" ht="60" customHeight="1">
      <c r="A120" s="135" t="s">
        <v>412</v>
      </c>
      <c r="B120" s="132"/>
      <c r="C120" s="132"/>
      <c r="D120" s="132"/>
      <c r="E120" s="133"/>
      <c r="F120" s="133"/>
      <c r="G120" s="133"/>
    </row>
    <row r="121" spans="1:7" ht="60" customHeight="1">
      <c r="A121" s="135" t="s">
        <v>413</v>
      </c>
      <c r="B121" s="132"/>
      <c r="C121" s="132"/>
      <c r="D121" s="132"/>
      <c r="E121" s="133"/>
      <c r="F121" s="133"/>
      <c r="G121" s="133"/>
    </row>
    <row r="122" spans="1:7" ht="60" customHeight="1">
      <c r="A122" s="135" t="s">
        <v>414</v>
      </c>
      <c r="B122" s="132"/>
      <c r="C122" s="132"/>
      <c r="D122" s="132"/>
      <c r="E122" s="133"/>
      <c r="F122" s="133"/>
      <c r="G122" s="133"/>
    </row>
    <row r="123" spans="1:7" ht="60" customHeight="1">
      <c r="A123" s="135" t="s">
        <v>415</v>
      </c>
      <c r="B123" s="132">
        <v>2000000</v>
      </c>
      <c r="C123" s="132">
        <f>SUM(B123/1.27)</f>
        <v>1574803.1496062991</v>
      </c>
      <c r="D123" s="132">
        <f>SUM(B123-C123)</f>
        <v>425196.85039370088</v>
      </c>
      <c r="E123" s="132">
        <v>2000000</v>
      </c>
      <c r="F123" s="132">
        <v>1574803.1496062991</v>
      </c>
      <c r="G123" s="132">
        <v>425196.85039370088</v>
      </c>
    </row>
    <row r="124" spans="1:7" ht="60" customHeight="1">
      <c r="A124" s="139" t="s">
        <v>416</v>
      </c>
      <c r="B124" s="140"/>
      <c r="C124" s="140"/>
      <c r="D124" s="140"/>
      <c r="E124" s="133"/>
      <c r="F124" s="133"/>
      <c r="G124" s="133"/>
    </row>
    <row r="125" spans="1:7" ht="60" customHeight="1">
      <c r="A125" s="135" t="s">
        <v>417</v>
      </c>
      <c r="B125" s="132"/>
      <c r="C125" s="132"/>
      <c r="D125" s="132"/>
      <c r="E125" s="133"/>
      <c r="F125" s="133"/>
      <c r="G125" s="133"/>
    </row>
    <row r="126" spans="1:7" ht="60" customHeight="1">
      <c r="A126" s="135" t="s">
        <v>418</v>
      </c>
      <c r="B126" s="132"/>
      <c r="C126" s="132"/>
      <c r="D126" s="132"/>
      <c r="E126" s="133"/>
      <c r="F126" s="133"/>
      <c r="G126" s="133"/>
    </row>
    <row r="127" spans="1:7" ht="60" customHeight="1">
      <c r="A127" s="142" t="s">
        <v>419</v>
      </c>
      <c r="B127" s="132"/>
      <c r="C127" s="132"/>
      <c r="D127" s="132"/>
      <c r="E127" s="133"/>
      <c r="F127" s="133"/>
      <c r="G127" s="133"/>
    </row>
    <row r="128" spans="1:7" ht="60" customHeight="1">
      <c r="A128" s="142" t="s">
        <v>420</v>
      </c>
      <c r="B128" s="132"/>
      <c r="C128" s="132"/>
      <c r="D128" s="132"/>
      <c r="E128" s="133"/>
      <c r="F128" s="133"/>
      <c r="G128" s="133"/>
    </row>
    <row r="129" spans="1:7" ht="60" customHeight="1">
      <c r="A129" s="142" t="s">
        <v>421</v>
      </c>
      <c r="B129" s="132"/>
      <c r="C129" s="132"/>
      <c r="D129" s="132"/>
      <c r="E129" s="133"/>
      <c r="F129" s="133"/>
      <c r="G129" s="133"/>
    </row>
    <row r="130" spans="1:7" ht="60" customHeight="1">
      <c r="A130" s="142" t="s">
        <v>422</v>
      </c>
      <c r="B130" s="132"/>
      <c r="C130" s="132"/>
      <c r="D130" s="132"/>
      <c r="E130" s="133"/>
      <c r="F130" s="133"/>
      <c r="G130" s="133"/>
    </row>
    <row r="131" spans="1:7" ht="60" customHeight="1">
      <c r="A131" s="142" t="s">
        <v>423</v>
      </c>
      <c r="B131" s="132"/>
      <c r="C131" s="132"/>
      <c r="D131" s="132"/>
      <c r="E131" s="133"/>
      <c r="F131" s="133"/>
      <c r="G131" s="133"/>
    </row>
    <row r="132" spans="1:7" ht="60" customHeight="1">
      <c r="A132" s="142" t="s">
        <v>424</v>
      </c>
      <c r="B132" s="132"/>
      <c r="C132" s="132"/>
      <c r="D132" s="132"/>
      <c r="E132" s="133"/>
      <c r="F132" s="133"/>
      <c r="G132" s="133"/>
    </row>
    <row r="133" spans="1:7" ht="60" customHeight="1">
      <c r="A133" s="142" t="s">
        <v>425</v>
      </c>
      <c r="B133" s="132"/>
      <c r="C133" s="132"/>
      <c r="D133" s="132"/>
      <c r="E133" s="133"/>
      <c r="F133" s="133"/>
      <c r="G133" s="133"/>
    </row>
    <row r="134" spans="1:7" ht="60" customHeight="1">
      <c r="A134" s="142" t="s">
        <v>426</v>
      </c>
      <c r="B134" s="132"/>
      <c r="C134" s="132"/>
      <c r="D134" s="132"/>
      <c r="E134" s="133"/>
      <c r="F134" s="133"/>
      <c r="G134" s="133"/>
    </row>
    <row r="135" spans="1:7" ht="60" customHeight="1">
      <c r="A135" s="142" t="s">
        <v>427</v>
      </c>
      <c r="B135" s="132"/>
      <c r="C135" s="132"/>
      <c r="D135" s="132"/>
      <c r="E135" s="133"/>
      <c r="F135" s="133"/>
      <c r="G135" s="133"/>
    </row>
    <row r="136" spans="1:7" ht="60" customHeight="1">
      <c r="A136" s="142" t="s">
        <v>428</v>
      </c>
      <c r="B136" s="132"/>
      <c r="C136" s="132"/>
      <c r="D136" s="132"/>
      <c r="E136" s="133"/>
      <c r="F136" s="133"/>
      <c r="G136" s="133"/>
    </row>
    <row r="137" spans="1:7" ht="60" customHeight="1">
      <c r="A137" s="142" t="s">
        <v>429</v>
      </c>
      <c r="B137" s="132"/>
      <c r="C137" s="132"/>
      <c r="D137" s="132"/>
      <c r="E137" s="133"/>
      <c r="F137" s="133"/>
      <c r="G137" s="133"/>
    </row>
    <row r="138" spans="1:7" ht="60" customHeight="1">
      <c r="A138" s="142" t="s">
        <v>598</v>
      </c>
      <c r="B138" s="132"/>
      <c r="C138" s="132"/>
      <c r="D138" s="132"/>
      <c r="E138" s="133"/>
      <c r="F138" s="133"/>
      <c r="G138" s="133"/>
    </row>
    <row r="139" spans="1:7" ht="60" customHeight="1">
      <c r="A139" s="142" t="s">
        <v>430</v>
      </c>
      <c r="B139" s="132"/>
      <c r="C139" s="132"/>
      <c r="D139" s="132"/>
      <c r="E139" s="133"/>
      <c r="F139" s="133"/>
      <c r="G139" s="133"/>
    </row>
    <row r="140" spans="1:7" ht="60" customHeight="1">
      <c r="A140" s="135" t="s">
        <v>431</v>
      </c>
      <c r="B140" s="132"/>
      <c r="C140" s="132"/>
      <c r="D140" s="132"/>
      <c r="E140" s="133"/>
      <c r="F140" s="133"/>
      <c r="G140" s="133"/>
    </row>
    <row r="141" spans="1:7" ht="60" customHeight="1">
      <c r="A141" s="135" t="s">
        <v>528</v>
      </c>
      <c r="B141" s="132"/>
      <c r="C141" s="132"/>
      <c r="D141" s="132"/>
      <c r="E141" s="133"/>
      <c r="F141" s="133"/>
      <c r="G141" s="133"/>
    </row>
    <row r="142" spans="1:7" ht="60" customHeight="1">
      <c r="A142" s="135" t="s">
        <v>563</v>
      </c>
      <c r="B142" s="132"/>
      <c r="C142" s="132"/>
      <c r="D142" s="132"/>
      <c r="E142" s="133"/>
      <c r="F142" s="133"/>
      <c r="G142" s="133"/>
    </row>
    <row r="143" spans="1:7" ht="60" customHeight="1">
      <c r="A143" s="135" t="s">
        <v>564</v>
      </c>
      <c r="B143" s="132"/>
      <c r="C143" s="132"/>
      <c r="D143" s="132"/>
      <c r="E143" s="133"/>
      <c r="F143" s="133"/>
      <c r="G143" s="133"/>
    </row>
    <row r="144" spans="1:7" ht="60" customHeight="1">
      <c r="A144" s="135" t="s">
        <v>565</v>
      </c>
      <c r="B144" s="132"/>
      <c r="C144" s="132"/>
      <c r="D144" s="132"/>
      <c r="E144" s="133"/>
      <c r="F144" s="133"/>
      <c r="G144" s="133"/>
    </row>
    <row r="145" spans="1:7" ht="60" customHeight="1">
      <c r="A145" s="135" t="s">
        <v>566</v>
      </c>
      <c r="B145" s="132"/>
      <c r="C145" s="132"/>
      <c r="D145" s="132"/>
      <c r="E145" s="133"/>
      <c r="F145" s="133"/>
      <c r="G145" s="133"/>
    </row>
    <row r="146" spans="1:7" ht="60" customHeight="1">
      <c r="A146" s="135" t="s">
        <v>590</v>
      </c>
      <c r="B146" s="132"/>
      <c r="C146" s="132"/>
      <c r="D146" s="132"/>
      <c r="E146" s="133"/>
      <c r="F146" s="133"/>
      <c r="G146" s="133"/>
    </row>
    <row r="147" spans="1:7" ht="60" customHeight="1">
      <c r="A147" s="135" t="s">
        <v>591</v>
      </c>
      <c r="B147" s="132"/>
      <c r="C147" s="132"/>
      <c r="D147" s="132"/>
      <c r="E147" s="133"/>
      <c r="F147" s="133"/>
      <c r="G147" s="133"/>
    </row>
    <row r="148" spans="1:7" ht="60" customHeight="1">
      <c r="A148" s="153" t="s">
        <v>438</v>
      </c>
      <c r="B148" s="132"/>
      <c r="C148" s="132"/>
      <c r="D148" s="132"/>
      <c r="E148" s="133"/>
      <c r="F148" s="133"/>
      <c r="G148" s="133"/>
    </row>
    <row r="149" spans="1:7" ht="60" customHeight="1">
      <c r="A149" s="153" t="s">
        <v>604</v>
      </c>
      <c r="B149" s="132"/>
      <c r="C149" s="132"/>
      <c r="D149" s="132"/>
      <c r="E149" s="133"/>
      <c r="F149" s="133"/>
      <c r="G149" s="133"/>
    </row>
    <row r="150" spans="1:7" ht="60" customHeight="1">
      <c r="A150" s="153" t="s">
        <v>605</v>
      </c>
      <c r="B150" s="132"/>
      <c r="C150" s="132"/>
      <c r="D150" s="132"/>
      <c r="E150" s="133"/>
      <c r="F150" s="133"/>
      <c r="G150" s="133"/>
    </row>
    <row r="151" spans="1:7" ht="60" customHeight="1">
      <c r="A151" s="135" t="s">
        <v>567</v>
      </c>
      <c r="B151" s="132"/>
      <c r="C151" s="132"/>
      <c r="D151" s="132"/>
      <c r="E151" s="133"/>
      <c r="F151" s="133"/>
      <c r="G151" s="133"/>
    </row>
    <row r="152" spans="1:7" ht="60" customHeight="1">
      <c r="A152" s="135" t="s">
        <v>640</v>
      </c>
      <c r="B152" s="132"/>
      <c r="C152" s="132"/>
      <c r="D152" s="132"/>
      <c r="E152" s="133"/>
      <c r="F152" s="133"/>
      <c r="G152" s="133"/>
    </row>
    <row r="153" spans="1:7" ht="60" customHeight="1">
      <c r="A153" s="135" t="s">
        <v>641</v>
      </c>
      <c r="B153" s="132"/>
      <c r="C153" s="132"/>
      <c r="D153" s="132"/>
      <c r="E153" s="133"/>
      <c r="F153" s="133"/>
      <c r="G153" s="133"/>
    </row>
    <row r="154" spans="1:7" ht="60" customHeight="1">
      <c r="A154" s="135" t="s">
        <v>622</v>
      </c>
      <c r="B154" s="132"/>
      <c r="C154" s="132"/>
      <c r="D154" s="132"/>
      <c r="E154" s="133"/>
      <c r="F154" s="133"/>
      <c r="G154" s="133"/>
    </row>
    <row r="155" spans="1:7" ht="60" customHeight="1">
      <c r="A155" s="144" t="s">
        <v>432</v>
      </c>
      <c r="B155" s="145">
        <f>SUM(B107:B140)</f>
        <v>2000000</v>
      </c>
      <c r="C155" s="145">
        <f>SUM(C107:C140)</f>
        <v>1574803.1496062991</v>
      </c>
      <c r="D155" s="145">
        <f>SUM(D107:D140)</f>
        <v>425196.85039370088</v>
      </c>
      <c r="E155" s="145">
        <v>2000000</v>
      </c>
      <c r="F155" s="145">
        <v>1574803.1496062991</v>
      </c>
      <c r="G155" s="145">
        <v>425196.85039370088</v>
      </c>
    </row>
    <row r="156" spans="1:7" ht="60" customHeight="1">
      <c r="A156" s="148" t="s">
        <v>44</v>
      </c>
      <c r="B156" s="132"/>
      <c r="C156" s="132"/>
      <c r="D156" s="132"/>
      <c r="E156" s="133"/>
      <c r="F156" s="133"/>
      <c r="G156" s="133"/>
    </row>
    <row r="157" spans="1:7" ht="60" customHeight="1">
      <c r="A157" s="149" t="s">
        <v>433</v>
      </c>
      <c r="B157" s="132"/>
      <c r="C157" s="132"/>
      <c r="D157" s="132"/>
      <c r="E157" s="133"/>
      <c r="F157" s="133"/>
      <c r="G157" s="133"/>
    </row>
    <row r="158" spans="1:7" ht="60" customHeight="1">
      <c r="A158" s="149" t="s">
        <v>434</v>
      </c>
      <c r="B158" s="132"/>
      <c r="C158" s="132"/>
      <c r="D158" s="132"/>
      <c r="E158" s="133"/>
      <c r="F158" s="133"/>
      <c r="G158" s="133"/>
    </row>
    <row r="159" spans="1:7" ht="60" customHeight="1">
      <c r="A159" s="135" t="s">
        <v>435</v>
      </c>
      <c r="B159" s="132"/>
      <c r="C159" s="132"/>
      <c r="D159" s="132"/>
      <c r="E159" s="133"/>
      <c r="F159" s="133"/>
      <c r="G159" s="133"/>
    </row>
    <row r="160" spans="1:7" ht="60" customHeight="1">
      <c r="A160" s="135" t="s">
        <v>436</v>
      </c>
      <c r="B160" s="132"/>
      <c r="C160" s="132"/>
      <c r="D160" s="132"/>
      <c r="E160" s="133"/>
      <c r="F160" s="133"/>
      <c r="G160" s="133"/>
    </row>
    <row r="161" spans="1:7" ht="60" customHeight="1">
      <c r="A161" s="153" t="s">
        <v>437</v>
      </c>
      <c r="B161" s="132"/>
      <c r="C161" s="132"/>
      <c r="D161" s="132"/>
      <c r="E161" s="133"/>
      <c r="F161" s="133"/>
      <c r="G161" s="133"/>
    </row>
    <row r="162" spans="1:7" ht="60" customHeight="1">
      <c r="A162" s="153" t="s">
        <v>438</v>
      </c>
      <c r="B162" s="132"/>
      <c r="C162" s="132"/>
      <c r="D162" s="132"/>
      <c r="E162" s="133"/>
      <c r="F162" s="133"/>
      <c r="G162" s="133"/>
    </row>
    <row r="163" spans="1:7" ht="60" customHeight="1">
      <c r="A163" s="153" t="s">
        <v>439</v>
      </c>
      <c r="B163" s="132"/>
      <c r="C163" s="132"/>
      <c r="D163" s="132"/>
      <c r="E163" s="133"/>
      <c r="F163" s="133"/>
      <c r="G163" s="133"/>
    </row>
    <row r="164" spans="1:7" ht="60" customHeight="1">
      <c r="A164" s="154" t="s">
        <v>440</v>
      </c>
      <c r="B164" s="132"/>
      <c r="C164" s="132"/>
      <c r="D164" s="132"/>
      <c r="E164" s="133"/>
      <c r="F164" s="133"/>
      <c r="G164" s="133"/>
    </row>
    <row r="165" spans="1:7" ht="60" customHeight="1">
      <c r="A165" s="154" t="s">
        <v>441</v>
      </c>
      <c r="B165" s="132"/>
      <c r="C165" s="132"/>
      <c r="D165" s="132"/>
      <c r="E165" s="133"/>
      <c r="F165" s="133"/>
      <c r="G165" s="133"/>
    </row>
    <row r="166" spans="1:7" ht="60" customHeight="1">
      <c r="A166" s="154" t="s">
        <v>442</v>
      </c>
      <c r="B166" s="132"/>
      <c r="C166" s="132"/>
      <c r="D166" s="132"/>
      <c r="E166" s="133"/>
      <c r="F166" s="133"/>
      <c r="G166" s="133"/>
    </row>
    <row r="167" spans="1:7" ht="60" customHeight="1">
      <c r="A167" s="154" t="s">
        <v>443</v>
      </c>
      <c r="B167" s="132"/>
      <c r="C167" s="132"/>
      <c r="D167" s="132"/>
      <c r="E167" s="133"/>
      <c r="F167" s="133"/>
      <c r="G167" s="133"/>
    </row>
    <row r="168" spans="1:7" ht="60" customHeight="1">
      <c r="A168" s="154" t="s">
        <v>444</v>
      </c>
      <c r="B168" s="132"/>
      <c r="C168" s="132"/>
      <c r="D168" s="132"/>
      <c r="E168" s="133"/>
      <c r="F168" s="133"/>
      <c r="G168" s="133"/>
    </row>
    <row r="169" spans="1:7" ht="60" customHeight="1">
      <c r="A169" s="154" t="s">
        <v>445</v>
      </c>
      <c r="B169" s="132"/>
      <c r="C169" s="132"/>
      <c r="D169" s="132"/>
      <c r="E169" s="133"/>
      <c r="F169" s="133"/>
      <c r="G169" s="133"/>
    </row>
    <row r="170" spans="1:7" ht="60" customHeight="1">
      <c r="A170" s="154" t="s">
        <v>446</v>
      </c>
      <c r="B170" s="132"/>
      <c r="C170" s="132"/>
      <c r="D170" s="132"/>
      <c r="E170" s="133"/>
      <c r="F170" s="133"/>
      <c r="G170" s="133"/>
    </row>
    <row r="171" spans="1:7" ht="60" customHeight="1">
      <c r="A171" s="137" t="s">
        <v>447</v>
      </c>
      <c r="B171" s="132"/>
      <c r="C171" s="132"/>
      <c r="D171" s="132"/>
      <c r="E171" s="133"/>
      <c r="F171" s="133"/>
      <c r="G171" s="133"/>
    </row>
    <row r="172" spans="1:7" ht="60" customHeight="1">
      <c r="A172" s="153" t="s">
        <v>448</v>
      </c>
      <c r="B172" s="132"/>
      <c r="C172" s="132"/>
      <c r="D172" s="132"/>
      <c r="E172" s="133"/>
      <c r="F172" s="133"/>
      <c r="G172" s="133"/>
    </row>
    <row r="173" spans="1:7" ht="60" customHeight="1">
      <c r="A173" s="138" t="s">
        <v>449</v>
      </c>
      <c r="B173" s="140"/>
      <c r="C173" s="140"/>
      <c r="D173" s="140"/>
      <c r="E173" s="133"/>
      <c r="F173" s="133"/>
      <c r="G173" s="133"/>
    </row>
    <row r="174" spans="1:7" ht="60" customHeight="1">
      <c r="A174" s="138" t="s">
        <v>570</v>
      </c>
      <c r="B174" s="140"/>
      <c r="C174" s="140"/>
      <c r="D174" s="140"/>
      <c r="E174" s="133"/>
      <c r="F174" s="133"/>
      <c r="G174" s="133"/>
    </row>
    <row r="175" spans="1:7" ht="60" customHeight="1">
      <c r="A175" s="138" t="s">
        <v>569</v>
      </c>
      <c r="B175" s="140"/>
      <c r="C175" s="140"/>
      <c r="D175" s="140"/>
      <c r="E175" s="133"/>
      <c r="F175" s="133"/>
      <c r="G175" s="133"/>
    </row>
    <row r="176" spans="1:7" ht="60" customHeight="1">
      <c r="A176" s="138" t="s">
        <v>568</v>
      </c>
      <c r="B176" s="140"/>
      <c r="C176" s="140"/>
      <c r="D176" s="140"/>
      <c r="E176" s="133"/>
      <c r="F176" s="133"/>
      <c r="G176" s="133"/>
    </row>
    <row r="177" spans="1:7" ht="60" customHeight="1">
      <c r="A177" s="142" t="s">
        <v>450</v>
      </c>
      <c r="B177" s="140"/>
      <c r="C177" s="140"/>
      <c r="D177" s="140"/>
      <c r="E177" s="133"/>
      <c r="F177" s="133"/>
      <c r="G177" s="133"/>
    </row>
    <row r="178" spans="1:7" ht="60" customHeight="1">
      <c r="A178" s="142" t="s">
        <v>430</v>
      </c>
      <c r="B178" s="140"/>
      <c r="C178" s="140"/>
      <c r="D178" s="140"/>
      <c r="E178" s="133"/>
      <c r="F178" s="133"/>
      <c r="G178" s="133"/>
    </row>
    <row r="179" spans="1:7" ht="60" customHeight="1">
      <c r="A179" s="142" t="s">
        <v>528</v>
      </c>
      <c r="B179" s="140"/>
      <c r="C179" s="140"/>
      <c r="D179" s="140"/>
      <c r="E179" s="133"/>
      <c r="F179" s="133"/>
      <c r="G179" s="133"/>
    </row>
    <row r="180" spans="1:7" ht="60" customHeight="1">
      <c r="A180" s="135" t="s">
        <v>566</v>
      </c>
      <c r="B180" s="140"/>
      <c r="C180" s="140"/>
      <c r="D180" s="140"/>
      <c r="E180" s="133"/>
      <c r="F180" s="133"/>
      <c r="G180" s="133"/>
    </row>
    <row r="181" spans="1:7" ht="60" customHeight="1">
      <c r="A181" s="135" t="s">
        <v>617</v>
      </c>
      <c r="B181" s="140"/>
      <c r="C181" s="140"/>
      <c r="D181" s="140"/>
      <c r="E181" s="133"/>
      <c r="F181" s="133"/>
      <c r="G181" s="133"/>
    </row>
    <row r="182" spans="1:7" ht="60" customHeight="1">
      <c r="A182" s="135" t="s">
        <v>621</v>
      </c>
      <c r="B182" s="140"/>
      <c r="C182" s="140"/>
      <c r="D182" s="140"/>
      <c r="E182" s="133"/>
      <c r="F182" s="133"/>
      <c r="G182" s="133"/>
    </row>
    <row r="183" spans="1:7" ht="60" customHeight="1">
      <c r="A183" s="135" t="s">
        <v>623</v>
      </c>
      <c r="B183" s="140"/>
      <c r="C183" s="140"/>
      <c r="D183" s="140"/>
      <c r="E183" s="133"/>
      <c r="F183" s="133"/>
      <c r="G183" s="133"/>
    </row>
    <row r="184" spans="1:7" ht="60" customHeight="1">
      <c r="A184" s="135" t="s">
        <v>625</v>
      </c>
      <c r="B184" s="140"/>
      <c r="C184" s="140"/>
      <c r="D184" s="140"/>
      <c r="E184" s="133"/>
      <c r="F184" s="133"/>
      <c r="G184" s="133"/>
    </row>
    <row r="185" spans="1:7" ht="60" customHeight="1">
      <c r="A185" s="135" t="s">
        <v>627</v>
      </c>
      <c r="B185" s="140"/>
      <c r="C185" s="140"/>
      <c r="D185" s="140"/>
      <c r="E185" s="133"/>
      <c r="F185" s="133"/>
      <c r="G185" s="133"/>
    </row>
    <row r="186" spans="1:7" ht="60" customHeight="1">
      <c r="A186" s="135" t="s">
        <v>635</v>
      </c>
      <c r="B186" s="140"/>
      <c r="C186" s="140"/>
      <c r="D186" s="140"/>
      <c r="E186" s="133"/>
      <c r="F186" s="133"/>
      <c r="G186" s="133"/>
    </row>
    <row r="187" spans="1:7" ht="60" customHeight="1">
      <c r="A187" s="135" t="s">
        <v>406</v>
      </c>
      <c r="B187" s="140"/>
      <c r="C187" s="140"/>
      <c r="D187" s="140"/>
      <c r="E187" s="133"/>
      <c r="F187" s="133"/>
      <c r="G187" s="133"/>
    </row>
    <row r="188" spans="1:7" ht="60" customHeight="1">
      <c r="A188" s="157" t="s">
        <v>451</v>
      </c>
      <c r="B188" s="145">
        <f>SUM(B157:B187)</f>
        <v>0</v>
      </c>
      <c r="C188" s="145">
        <f>SUM(C157:C187)</f>
        <v>0</v>
      </c>
      <c r="D188" s="145">
        <f>SUM(D157:D187)</f>
        <v>0</v>
      </c>
      <c r="E188" s="145">
        <v>0</v>
      </c>
      <c r="F188" s="145">
        <v>0</v>
      </c>
      <c r="G188" s="145">
        <v>0</v>
      </c>
    </row>
    <row r="189" spans="1:7" ht="60" customHeight="1">
      <c r="A189" s="159" t="s">
        <v>452</v>
      </c>
      <c r="B189" s="132"/>
      <c r="C189" s="132"/>
      <c r="D189" s="132"/>
      <c r="E189" s="133"/>
      <c r="F189" s="133"/>
      <c r="G189" s="133"/>
    </row>
    <row r="190" spans="1:7" ht="60" customHeight="1">
      <c r="A190" s="160" t="s">
        <v>453</v>
      </c>
      <c r="B190" s="132"/>
      <c r="C190" s="132"/>
      <c r="D190" s="132"/>
      <c r="E190" s="133"/>
      <c r="F190" s="133"/>
      <c r="G190" s="133"/>
    </row>
    <row r="191" spans="1:7" ht="60" customHeight="1">
      <c r="A191" s="142" t="s">
        <v>454</v>
      </c>
      <c r="B191" s="132"/>
      <c r="C191" s="132"/>
      <c r="D191" s="132"/>
      <c r="E191" s="133"/>
      <c r="F191" s="133"/>
      <c r="G191" s="133"/>
    </row>
    <row r="192" spans="1:7" ht="60" customHeight="1">
      <c r="A192" s="142" t="s">
        <v>455</v>
      </c>
      <c r="B192" s="132"/>
      <c r="C192" s="132"/>
      <c r="D192" s="132"/>
      <c r="E192" s="133"/>
      <c r="F192" s="133"/>
      <c r="G192" s="133"/>
    </row>
    <row r="193" spans="1:7" ht="60" customHeight="1">
      <c r="A193" s="142" t="s">
        <v>456</v>
      </c>
      <c r="B193" s="132"/>
      <c r="C193" s="132"/>
      <c r="D193" s="132"/>
      <c r="E193" s="133"/>
      <c r="F193" s="133"/>
      <c r="G193" s="133"/>
    </row>
    <row r="194" spans="1:7" ht="60" customHeight="1">
      <c r="A194" s="160" t="s">
        <v>457</v>
      </c>
      <c r="B194" s="132"/>
      <c r="C194" s="132"/>
      <c r="D194" s="132"/>
      <c r="E194" s="133"/>
      <c r="F194" s="133"/>
      <c r="G194" s="133"/>
    </row>
    <row r="195" spans="1:7" ht="60" customHeight="1">
      <c r="A195" s="160" t="s">
        <v>458</v>
      </c>
      <c r="B195" s="132"/>
      <c r="C195" s="132"/>
      <c r="D195" s="132"/>
      <c r="E195" s="133"/>
      <c r="F195" s="133"/>
      <c r="G195" s="133"/>
    </row>
    <row r="196" spans="1:7" ht="60" customHeight="1">
      <c r="A196" s="160" t="s">
        <v>530</v>
      </c>
      <c r="B196" s="132"/>
      <c r="C196" s="132"/>
      <c r="D196" s="132"/>
      <c r="E196" s="133"/>
      <c r="F196" s="133"/>
      <c r="G196" s="133"/>
    </row>
    <row r="197" spans="1:7" ht="60" customHeight="1">
      <c r="A197" s="159" t="s">
        <v>459</v>
      </c>
      <c r="B197" s="145">
        <f>SUM(B190:B195)</f>
        <v>0</v>
      </c>
      <c r="C197" s="145">
        <f>SUM(C190:C195)</f>
        <v>0</v>
      </c>
      <c r="D197" s="145">
        <f>SUM(D190:D195)</f>
        <v>0</v>
      </c>
      <c r="E197" s="145">
        <v>0</v>
      </c>
      <c r="F197" s="145">
        <v>0</v>
      </c>
      <c r="G197" s="145">
        <v>0</v>
      </c>
    </row>
    <row r="198" spans="1:7" ht="60" customHeight="1">
      <c r="A198" s="161" t="s">
        <v>127</v>
      </c>
      <c r="B198" s="171"/>
      <c r="C198" s="171"/>
      <c r="D198" s="171"/>
      <c r="E198" s="172"/>
      <c r="F198" s="172"/>
      <c r="G198" s="172"/>
    </row>
    <row r="199" spans="1:7" ht="60" customHeight="1">
      <c r="A199" s="160" t="s">
        <v>460</v>
      </c>
      <c r="B199" s="132"/>
      <c r="C199" s="132"/>
      <c r="D199" s="132"/>
      <c r="E199" s="133"/>
      <c r="F199" s="133"/>
      <c r="G199" s="133"/>
    </row>
    <row r="200" spans="1:7" ht="60" customHeight="1">
      <c r="A200" s="160" t="s">
        <v>529</v>
      </c>
      <c r="B200" s="132"/>
      <c r="C200" s="132"/>
      <c r="D200" s="132"/>
      <c r="E200" s="133"/>
      <c r="F200" s="133"/>
      <c r="G200" s="133"/>
    </row>
    <row r="201" spans="1:7" ht="60" customHeight="1">
      <c r="A201" s="160" t="s">
        <v>461</v>
      </c>
      <c r="B201" s="132"/>
      <c r="C201" s="132"/>
      <c r="D201" s="132"/>
      <c r="E201" s="133"/>
      <c r="F201" s="133"/>
      <c r="G201" s="133"/>
    </row>
    <row r="202" spans="1:7" ht="60" customHeight="1">
      <c r="A202" s="160" t="s">
        <v>462</v>
      </c>
      <c r="B202" s="132"/>
      <c r="C202" s="132"/>
      <c r="D202" s="132"/>
      <c r="E202" s="133"/>
      <c r="F202" s="133"/>
      <c r="G202" s="133"/>
    </row>
    <row r="203" spans="1:7" ht="60" customHeight="1">
      <c r="A203" s="160" t="s">
        <v>571</v>
      </c>
      <c r="B203" s="132"/>
      <c r="C203" s="132"/>
      <c r="D203" s="132"/>
      <c r="E203" s="133"/>
      <c r="F203" s="133"/>
      <c r="G203" s="133"/>
    </row>
    <row r="204" spans="1:7" ht="60" customHeight="1">
      <c r="A204" s="160" t="s">
        <v>624</v>
      </c>
      <c r="B204" s="132"/>
      <c r="C204" s="132"/>
      <c r="D204" s="132"/>
      <c r="E204" s="133"/>
      <c r="F204" s="133"/>
      <c r="G204" s="133"/>
    </row>
    <row r="205" spans="1:7" ht="60" customHeight="1">
      <c r="A205" s="160" t="s">
        <v>463</v>
      </c>
      <c r="B205" s="132"/>
      <c r="C205" s="132"/>
      <c r="D205" s="132"/>
      <c r="E205" s="133"/>
      <c r="F205" s="133"/>
      <c r="G205" s="133"/>
    </row>
    <row r="206" spans="1:7" ht="60" customHeight="1">
      <c r="A206" s="161" t="s">
        <v>464</v>
      </c>
      <c r="B206" s="145">
        <f>SUM(B199:B205)</f>
        <v>0</v>
      </c>
      <c r="C206" s="145">
        <f t="shared" ref="C206:G206" si="16">SUM(C199:C205)</f>
        <v>0</v>
      </c>
      <c r="D206" s="145">
        <f t="shared" si="16"/>
        <v>0</v>
      </c>
      <c r="E206" s="145">
        <f t="shared" si="16"/>
        <v>0</v>
      </c>
      <c r="F206" s="145">
        <f t="shared" si="16"/>
        <v>0</v>
      </c>
      <c r="G206" s="145">
        <f t="shared" si="16"/>
        <v>0</v>
      </c>
    </row>
    <row r="207" spans="1:7" ht="60" customHeight="1">
      <c r="A207" s="159" t="s">
        <v>465</v>
      </c>
      <c r="B207" s="145">
        <f t="shared" ref="B207:G207" si="17">B155+B188+B197+B206</f>
        <v>2000000</v>
      </c>
      <c r="C207" s="145">
        <f t="shared" si="17"/>
        <v>1574803.1496062991</v>
      </c>
      <c r="D207" s="145">
        <f t="shared" si="17"/>
        <v>425196.85039370088</v>
      </c>
      <c r="E207" s="145">
        <f t="shared" si="17"/>
        <v>2000000</v>
      </c>
      <c r="F207" s="145">
        <f t="shared" si="17"/>
        <v>1574803.1496062991</v>
      </c>
      <c r="G207" s="145">
        <f t="shared" si="17"/>
        <v>425196.85039370088</v>
      </c>
    </row>
    <row r="208" spans="1:7" ht="60" customHeight="1">
      <c r="A208" s="160"/>
      <c r="B208" s="133"/>
      <c r="C208" s="133"/>
      <c r="D208" s="133"/>
      <c r="E208" s="133"/>
      <c r="F208" s="133"/>
      <c r="G208" s="133"/>
    </row>
    <row r="209" spans="1:7" ht="60" customHeight="1">
      <c r="A209" s="126"/>
      <c r="B209" s="373" t="s">
        <v>395</v>
      </c>
      <c r="C209" s="373"/>
      <c r="D209" s="373"/>
      <c r="E209" s="373" t="s">
        <v>526</v>
      </c>
      <c r="F209" s="373"/>
      <c r="G209" s="373"/>
    </row>
    <row r="210" spans="1:7" ht="60" customHeight="1">
      <c r="A210" s="128" t="s">
        <v>155</v>
      </c>
      <c r="B210" s="129" t="s">
        <v>397</v>
      </c>
      <c r="C210" s="130" t="s">
        <v>398</v>
      </c>
      <c r="D210" s="130" t="s">
        <v>399</v>
      </c>
      <c r="E210" s="129" t="s">
        <v>397</v>
      </c>
      <c r="F210" s="130" t="s">
        <v>398</v>
      </c>
      <c r="G210" s="130" t="s">
        <v>399</v>
      </c>
    </row>
    <row r="211" spans="1:7" ht="60" customHeight="1">
      <c r="A211" s="131" t="s">
        <v>40</v>
      </c>
      <c r="B211" s="132"/>
      <c r="C211" s="132"/>
      <c r="D211" s="132"/>
      <c r="E211" s="133"/>
      <c r="F211" s="133"/>
      <c r="G211" s="133"/>
    </row>
    <row r="212" spans="1:7" ht="60" customHeight="1">
      <c r="A212" s="135" t="s">
        <v>400</v>
      </c>
      <c r="B212" s="132"/>
      <c r="C212" s="132"/>
      <c r="D212" s="132"/>
      <c r="E212" s="133"/>
      <c r="F212" s="133"/>
      <c r="G212" s="133"/>
    </row>
    <row r="213" spans="1:7" ht="60" customHeight="1">
      <c r="A213" s="135" t="s">
        <v>401</v>
      </c>
      <c r="B213" s="132"/>
      <c r="C213" s="132"/>
      <c r="D213" s="132"/>
      <c r="E213" s="133"/>
      <c r="F213" s="133"/>
      <c r="G213" s="133"/>
    </row>
    <row r="214" spans="1:7" ht="60" customHeight="1">
      <c r="A214" s="135" t="s">
        <v>402</v>
      </c>
      <c r="B214" s="132"/>
      <c r="C214" s="132"/>
      <c r="D214" s="132"/>
      <c r="E214" s="133"/>
      <c r="F214" s="133"/>
      <c r="G214" s="133"/>
    </row>
    <row r="215" spans="1:7" ht="60" customHeight="1">
      <c r="A215" s="135" t="s">
        <v>403</v>
      </c>
      <c r="B215" s="132"/>
      <c r="C215" s="132"/>
      <c r="D215" s="132"/>
      <c r="E215" s="133"/>
      <c r="F215" s="133"/>
      <c r="G215" s="133"/>
    </row>
    <row r="216" spans="1:7" ht="60" customHeight="1">
      <c r="A216" s="135" t="s">
        <v>404</v>
      </c>
      <c r="B216" s="132"/>
      <c r="C216" s="132"/>
      <c r="D216" s="132"/>
      <c r="E216" s="133"/>
      <c r="F216" s="133"/>
      <c r="G216" s="133"/>
    </row>
    <row r="217" spans="1:7" ht="60" customHeight="1">
      <c r="A217" s="135" t="s">
        <v>405</v>
      </c>
      <c r="B217" s="132"/>
      <c r="C217" s="132"/>
      <c r="D217" s="132"/>
      <c r="E217" s="133"/>
      <c r="F217" s="133"/>
      <c r="G217" s="133"/>
    </row>
    <row r="218" spans="1:7" ht="60" customHeight="1">
      <c r="A218" s="135" t="s">
        <v>406</v>
      </c>
      <c r="B218" s="132"/>
      <c r="C218" s="132"/>
      <c r="D218" s="132"/>
      <c r="E218" s="133"/>
      <c r="F218" s="133"/>
      <c r="G218" s="133"/>
    </row>
    <row r="219" spans="1:7" ht="60" customHeight="1">
      <c r="A219" s="135" t="s">
        <v>407</v>
      </c>
      <c r="B219" s="132"/>
      <c r="C219" s="132"/>
      <c r="D219" s="132"/>
      <c r="E219" s="133"/>
      <c r="F219" s="133"/>
      <c r="G219" s="133"/>
    </row>
    <row r="220" spans="1:7" ht="60" customHeight="1">
      <c r="A220" s="137" t="s">
        <v>408</v>
      </c>
      <c r="B220" s="132"/>
      <c r="C220" s="132"/>
      <c r="D220" s="132"/>
      <c r="E220" s="133"/>
      <c r="F220" s="133"/>
      <c r="G220" s="133"/>
    </row>
    <row r="221" spans="1:7" ht="60" customHeight="1">
      <c r="A221" s="138" t="s">
        <v>409</v>
      </c>
      <c r="B221" s="132"/>
      <c r="C221" s="132"/>
      <c r="D221" s="132"/>
      <c r="E221" s="133"/>
      <c r="F221" s="133"/>
      <c r="G221" s="133"/>
    </row>
    <row r="222" spans="1:7" ht="60" customHeight="1">
      <c r="A222" s="135" t="s">
        <v>410</v>
      </c>
      <c r="B222" s="132"/>
      <c r="C222" s="132"/>
      <c r="D222" s="132"/>
      <c r="E222" s="133"/>
      <c r="F222" s="133"/>
      <c r="G222" s="133"/>
    </row>
    <row r="223" spans="1:7" ht="60" customHeight="1">
      <c r="A223" s="135" t="s">
        <v>411</v>
      </c>
      <c r="B223" s="132"/>
      <c r="C223" s="132"/>
      <c r="D223" s="132"/>
      <c r="E223" s="133"/>
      <c r="F223" s="133"/>
      <c r="G223" s="133"/>
    </row>
    <row r="224" spans="1:7" ht="60" customHeight="1">
      <c r="A224" s="135" t="s">
        <v>412</v>
      </c>
      <c r="B224" s="132"/>
      <c r="C224" s="132"/>
      <c r="D224" s="132"/>
      <c r="E224" s="133"/>
      <c r="F224" s="133"/>
      <c r="G224" s="133"/>
    </row>
    <row r="225" spans="1:7" ht="60" customHeight="1">
      <c r="A225" s="135" t="s">
        <v>413</v>
      </c>
      <c r="B225" s="132"/>
      <c r="C225" s="132"/>
      <c r="D225" s="132"/>
      <c r="E225" s="133"/>
      <c r="F225" s="133"/>
      <c r="G225" s="133"/>
    </row>
    <row r="226" spans="1:7" ht="60" customHeight="1">
      <c r="A226" s="135" t="s">
        <v>414</v>
      </c>
      <c r="B226" s="132"/>
      <c r="C226" s="132"/>
      <c r="D226" s="132"/>
      <c r="E226" s="133"/>
      <c r="F226" s="133"/>
      <c r="G226" s="133"/>
    </row>
    <row r="227" spans="1:7" ht="60" customHeight="1">
      <c r="A227" s="135" t="s">
        <v>415</v>
      </c>
      <c r="B227" s="132">
        <v>500000</v>
      </c>
      <c r="C227" s="132">
        <f>SUM(B227/1.27)</f>
        <v>393700.78740157478</v>
      </c>
      <c r="D227" s="132">
        <f>SUM(B227-C227)</f>
        <v>106299.21259842522</v>
      </c>
      <c r="E227" s="132">
        <v>500000</v>
      </c>
      <c r="F227" s="132">
        <v>393700.78740157478</v>
      </c>
      <c r="G227" s="132">
        <v>106299.21259842522</v>
      </c>
    </row>
    <row r="228" spans="1:7" ht="60" customHeight="1">
      <c r="A228" s="139" t="s">
        <v>416</v>
      </c>
      <c r="B228" s="140">
        <v>4000000</v>
      </c>
      <c r="C228" s="140">
        <f>SUM(B228/1.27)</f>
        <v>3149606.2992125982</v>
      </c>
      <c r="D228" s="140">
        <f>SUM(B228-C228)</f>
        <v>850393.70078740176</v>
      </c>
      <c r="E228" s="140">
        <v>4000000</v>
      </c>
      <c r="F228" s="140">
        <v>3149606.2992125982</v>
      </c>
      <c r="G228" s="140">
        <v>850393.70078740176</v>
      </c>
    </row>
    <row r="229" spans="1:7" ht="60" customHeight="1">
      <c r="A229" s="135" t="s">
        <v>417</v>
      </c>
      <c r="B229" s="132"/>
      <c r="C229" s="132"/>
      <c r="D229" s="132"/>
      <c r="E229" s="133"/>
      <c r="F229" s="133"/>
      <c r="G229" s="133"/>
    </row>
    <row r="230" spans="1:7" ht="60" customHeight="1">
      <c r="A230" s="135" t="s">
        <v>418</v>
      </c>
      <c r="B230" s="132"/>
      <c r="C230" s="132"/>
      <c r="D230" s="132"/>
      <c r="E230" s="133"/>
      <c r="F230" s="133"/>
      <c r="G230" s="133"/>
    </row>
    <row r="231" spans="1:7" ht="60" customHeight="1">
      <c r="A231" s="142" t="s">
        <v>419</v>
      </c>
      <c r="B231" s="132"/>
      <c r="C231" s="132"/>
      <c r="D231" s="132"/>
      <c r="E231" s="133"/>
      <c r="F231" s="133"/>
      <c r="G231" s="133"/>
    </row>
    <row r="232" spans="1:7" ht="60" customHeight="1">
      <c r="A232" s="142" t="s">
        <v>420</v>
      </c>
      <c r="B232" s="132"/>
      <c r="C232" s="132"/>
      <c r="D232" s="132"/>
      <c r="E232" s="133"/>
      <c r="F232" s="133"/>
      <c r="G232" s="133"/>
    </row>
    <row r="233" spans="1:7" ht="60" customHeight="1">
      <c r="A233" s="142" t="s">
        <v>421</v>
      </c>
      <c r="B233" s="132"/>
      <c r="C233" s="132"/>
      <c r="D233" s="132"/>
      <c r="E233" s="133"/>
      <c r="F233" s="133"/>
      <c r="G233" s="133"/>
    </row>
    <row r="234" spans="1:7" ht="60" customHeight="1">
      <c r="A234" s="142" t="s">
        <v>422</v>
      </c>
      <c r="B234" s="132"/>
      <c r="C234" s="132"/>
      <c r="D234" s="132"/>
      <c r="E234" s="133"/>
      <c r="F234" s="133"/>
      <c r="G234" s="133"/>
    </row>
    <row r="235" spans="1:7" ht="60" customHeight="1">
      <c r="A235" s="142" t="s">
        <v>423</v>
      </c>
      <c r="B235" s="132"/>
      <c r="C235" s="132"/>
      <c r="D235" s="132"/>
      <c r="E235" s="133"/>
      <c r="F235" s="133"/>
      <c r="G235" s="133"/>
    </row>
    <row r="236" spans="1:7" ht="60" customHeight="1">
      <c r="A236" s="142" t="s">
        <v>424</v>
      </c>
      <c r="B236" s="132"/>
      <c r="C236" s="132"/>
      <c r="D236" s="132"/>
      <c r="E236" s="133"/>
      <c r="F236" s="133"/>
      <c r="G236" s="133"/>
    </row>
    <row r="237" spans="1:7" ht="60" customHeight="1">
      <c r="A237" s="142" t="s">
        <v>425</v>
      </c>
      <c r="B237" s="132"/>
      <c r="C237" s="132"/>
      <c r="D237" s="132"/>
      <c r="E237" s="133"/>
      <c r="F237" s="133"/>
      <c r="G237" s="133"/>
    </row>
    <row r="238" spans="1:7" ht="60" customHeight="1">
      <c r="A238" s="142" t="s">
        <v>426</v>
      </c>
      <c r="B238" s="132"/>
      <c r="C238" s="132"/>
      <c r="D238" s="132"/>
      <c r="E238" s="133"/>
      <c r="F238" s="133"/>
      <c r="G238" s="133"/>
    </row>
    <row r="239" spans="1:7" ht="60" customHeight="1">
      <c r="A239" s="142" t="s">
        <v>427</v>
      </c>
      <c r="B239" s="132"/>
      <c r="C239" s="132"/>
      <c r="D239" s="132"/>
      <c r="E239" s="133"/>
      <c r="F239" s="133"/>
      <c r="G239" s="133"/>
    </row>
    <row r="240" spans="1:7" ht="60" customHeight="1">
      <c r="A240" s="142" t="s">
        <v>428</v>
      </c>
      <c r="B240" s="132"/>
      <c r="C240" s="132"/>
      <c r="D240" s="132"/>
      <c r="E240" s="133"/>
      <c r="F240" s="133"/>
      <c r="G240" s="133"/>
    </row>
    <row r="241" spans="1:7" ht="60" customHeight="1">
      <c r="A241" s="142" t="s">
        <v>429</v>
      </c>
      <c r="B241" s="132"/>
      <c r="C241" s="132"/>
      <c r="D241" s="132"/>
      <c r="E241" s="133"/>
      <c r="F241" s="133"/>
      <c r="G241" s="133"/>
    </row>
    <row r="242" spans="1:7" ht="60" customHeight="1">
      <c r="A242" s="142" t="s">
        <v>598</v>
      </c>
      <c r="B242" s="132"/>
      <c r="C242" s="132"/>
      <c r="D242" s="132"/>
      <c r="E242" s="133"/>
      <c r="F242" s="133"/>
      <c r="G242" s="133"/>
    </row>
    <row r="243" spans="1:7" ht="60" customHeight="1">
      <c r="A243" s="142" t="s">
        <v>430</v>
      </c>
      <c r="B243" s="132"/>
      <c r="C243" s="132"/>
      <c r="D243" s="132"/>
      <c r="E243" s="133"/>
      <c r="F243" s="133"/>
      <c r="G243" s="133"/>
    </row>
    <row r="244" spans="1:7" ht="60" customHeight="1">
      <c r="A244" s="135" t="s">
        <v>431</v>
      </c>
      <c r="B244" s="132"/>
      <c r="C244" s="132"/>
      <c r="D244" s="132"/>
      <c r="E244" s="133"/>
      <c r="F244" s="133"/>
      <c r="G244" s="133"/>
    </row>
    <row r="245" spans="1:7" ht="60" customHeight="1">
      <c r="A245" s="135" t="s">
        <v>528</v>
      </c>
      <c r="B245" s="132"/>
      <c r="C245" s="132"/>
      <c r="D245" s="132"/>
      <c r="E245" s="133"/>
      <c r="F245" s="133"/>
      <c r="G245" s="133"/>
    </row>
    <row r="246" spans="1:7" ht="60" customHeight="1">
      <c r="A246" s="135" t="s">
        <v>563</v>
      </c>
      <c r="B246" s="132"/>
      <c r="C246" s="132"/>
      <c r="D246" s="132"/>
      <c r="E246" s="133"/>
      <c r="F246" s="133"/>
      <c r="G246" s="133"/>
    </row>
    <row r="247" spans="1:7" ht="60" customHeight="1">
      <c r="A247" s="135" t="s">
        <v>564</v>
      </c>
      <c r="B247" s="132"/>
      <c r="C247" s="132"/>
      <c r="D247" s="132"/>
      <c r="E247" s="133"/>
      <c r="F247" s="133"/>
      <c r="G247" s="133"/>
    </row>
    <row r="248" spans="1:7" ht="60" customHeight="1">
      <c r="A248" s="135" t="s">
        <v>565</v>
      </c>
      <c r="B248" s="132"/>
      <c r="C248" s="132"/>
      <c r="D248" s="132"/>
      <c r="E248" s="133"/>
      <c r="F248" s="133"/>
      <c r="G248" s="133"/>
    </row>
    <row r="249" spans="1:7" ht="60" customHeight="1">
      <c r="A249" s="135" t="s">
        <v>566</v>
      </c>
      <c r="B249" s="132"/>
      <c r="C249" s="132"/>
      <c r="D249" s="132"/>
      <c r="E249" s="133"/>
      <c r="F249" s="133"/>
      <c r="G249" s="133"/>
    </row>
    <row r="250" spans="1:7" ht="60" customHeight="1">
      <c r="A250" s="135" t="s">
        <v>590</v>
      </c>
      <c r="B250" s="132"/>
      <c r="C250" s="132"/>
      <c r="D250" s="132"/>
      <c r="E250" s="133"/>
      <c r="F250" s="133"/>
      <c r="G250" s="133"/>
    </row>
    <row r="251" spans="1:7" ht="60" customHeight="1">
      <c r="A251" s="135" t="s">
        <v>591</v>
      </c>
      <c r="B251" s="132"/>
      <c r="C251" s="132"/>
      <c r="D251" s="132"/>
      <c r="E251" s="133"/>
      <c r="F251" s="133"/>
      <c r="G251" s="133"/>
    </row>
    <row r="252" spans="1:7" ht="60" customHeight="1">
      <c r="A252" s="153" t="s">
        <v>438</v>
      </c>
      <c r="B252" s="132"/>
      <c r="C252" s="132"/>
      <c r="D252" s="132"/>
      <c r="E252" s="133"/>
      <c r="F252" s="133"/>
      <c r="G252" s="133"/>
    </row>
    <row r="253" spans="1:7" ht="60" customHeight="1">
      <c r="A253" s="153" t="s">
        <v>604</v>
      </c>
      <c r="B253" s="132"/>
      <c r="C253" s="132"/>
      <c r="D253" s="132"/>
      <c r="E253" s="133"/>
      <c r="F253" s="133"/>
      <c r="G253" s="133"/>
    </row>
    <row r="254" spans="1:7" ht="60" customHeight="1">
      <c r="A254" s="153" t="s">
        <v>605</v>
      </c>
      <c r="B254" s="132"/>
      <c r="C254" s="132"/>
      <c r="D254" s="132"/>
      <c r="E254" s="133">
        <f>SUM(F254:G254)</f>
        <v>517525</v>
      </c>
      <c r="F254" s="133">
        <f>407500</f>
        <v>407500</v>
      </c>
      <c r="G254" s="133">
        <v>110025</v>
      </c>
    </row>
    <row r="255" spans="1:7" ht="60" customHeight="1">
      <c r="A255" s="135" t="s">
        <v>567</v>
      </c>
      <c r="B255" s="132"/>
      <c r="C255" s="132"/>
      <c r="D255" s="132"/>
      <c r="E255" s="133"/>
      <c r="F255" s="133"/>
      <c r="G255" s="133"/>
    </row>
    <row r="256" spans="1:7" ht="60" customHeight="1">
      <c r="A256" s="135" t="s">
        <v>640</v>
      </c>
      <c r="B256" s="132"/>
      <c r="C256" s="132"/>
      <c r="D256" s="132"/>
      <c r="E256" s="133">
        <f>SUM(F256:G256)</f>
        <v>52000</v>
      </c>
      <c r="F256" s="133">
        <v>41000</v>
      </c>
      <c r="G256" s="133">
        <v>11000</v>
      </c>
    </row>
    <row r="257" spans="1:7" ht="60" customHeight="1">
      <c r="A257" s="135" t="s">
        <v>647</v>
      </c>
      <c r="B257" s="132"/>
      <c r="C257" s="132"/>
      <c r="D257" s="132"/>
      <c r="E257" s="133">
        <f>SUM(F257:G257)</f>
        <v>480000</v>
      </c>
      <c r="F257" s="133">
        <f>295000+19000</f>
        <v>314000</v>
      </c>
      <c r="G257" s="133">
        <f>90000+76000</f>
        <v>166000</v>
      </c>
    </row>
    <row r="258" spans="1:7" ht="60" customHeight="1">
      <c r="A258" s="135" t="s">
        <v>622</v>
      </c>
      <c r="B258" s="132"/>
      <c r="C258" s="132"/>
      <c r="D258" s="132"/>
      <c r="E258" s="133"/>
      <c r="F258" s="133"/>
      <c r="G258" s="133"/>
    </row>
    <row r="259" spans="1:7" ht="60" customHeight="1">
      <c r="A259" s="144" t="s">
        <v>432</v>
      </c>
      <c r="B259" s="145">
        <f>SUM(B211:B258)</f>
        <v>4500000</v>
      </c>
      <c r="C259" s="145">
        <f t="shared" ref="C259:G259" si="18">SUM(C211:C258)</f>
        <v>3543307.0866141729</v>
      </c>
      <c r="D259" s="145">
        <f t="shared" si="18"/>
        <v>956692.91338582698</v>
      </c>
      <c r="E259" s="145">
        <f t="shared" si="18"/>
        <v>5549525</v>
      </c>
      <c r="F259" s="145">
        <f t="shared" si="18"/>
        <v>4305807.0866141729</v>
      </c>
      <c r="G259" s="145">
        <f t="shared" si="18"/>
        <v>1243717.9133858271</v>
      </c>
    </row>
    <row r="260" spans="1:7" ht="60" customHeight="1">
      <c r="A260" s="148" t="s">
        <v>44</v>
      </c>
      <c r="B260" s="171"/>
      <c r="C260" s="171"/>
      <c r="D260" s="171"/>
      <c r="E260" s="172"/>
      <c r="F260" s="172"/>
      <c r="G260" s="172"/>
    </row>
    <row r="261" spans="1:7" ht="60" customHeight="1">
      <c r="A261" s="149" t="s">
        <v>433</v>
      </c>
      <c r="B261" s="132"/>
      <c r="C261" s="132"/>
      <c r="D261" s="132"/>
      <c r="E261" s="133"/>
      <c r="F261" s="133"/>
      <c r="G261" s="133"/>
    </row>
    <row r="262" spans="1:7" ht="60" customHeight="1">
      <c r="A262" s="149" t="s">
        <v>434</v>
      </c>
      <c r="B262" s="132"/>
      <c r="C262" s="132"/>
      <c r="D262" s="132"/>
      <c r="E262" s="133"/>
      <c r="F262" s="133"/>
      <c r="G262" s="133"/>
    </row>
    <row r="263" spans="1:7" ht="60" customHeight="1">
      <c r="A263" s="135" t="s">
        <v>435</v>
      </c>
      <c r="B263" s="132"/>
      <c r="C263" s="132"/>
      <c r="D263" s="132"/>
      <c r="E263" s="133"/>
      <c r="F263" s="133"/>
      <c r="G263" s="133"/>
    </row>
    <row r="264" spans="1:7" ht="60" customHeight="1">
      <c r="A264" s="135" t="s">
        <v>436</v>
      </c>
      <c r="B264" s="132"/>
      <c r="C264" s="132"/>
      <c r="D264" s="132"/>
      <c r="E264" s="133"/>
      <c r="F264" s="133"/>
      <c r="G264" s="133"/>
    </row>
    <row r="265" spans="1:7" ht="60" customHeight="1">
      <c r="A265" s="153" t="s">
        <v>437</v>
      </c>
      <c r="B265" s="132"/>
      <c r="C265" s="132"/>
      <c r="D265" s="132"/>
      <c r="E265" s="133"/>
      <c r="F265" s="133"/>
      <c r="G265" s="133"/>
    </row>
    <row r="266" spans="1:7" ht="60" customHeight="1">
      <c r="A266" s="153" t="s">
        <v>438</v>
      </c>
      <c r="B266" s="132"/>
      <c r="C266" s="132"/>
      <c r="D266" s="132"/>
      <c r="E266" s="133"/>
      <c r="F266" s="133"/>
      <c r="G266" s="133"/>
    </row>
    <row r="267" spans="1:7" ht="60" customHeight="1">
      <c r="A267" s="153" t="s">
        <v>439</v>
      </c>
      <c r="B267" s="132"/>
      <c r="C267" s="132"/>
      <c r="D267" s="132"/>
      <c r="E267" s="133"/>
      <c r="F267" s="133"/>
      <c r="G267" s="133"/>
    </row>
    <row r="268" spans="1:7" ht="60" customHeight="1">
      <c r="A268" s="154" t="s">
        <v>440</v>
      </c>
      <c r="B268" s="132"/>
      <c r="C268" s="132"/>
      <c r="D268" s="132"/>
      <c r="E268" s="133"/>
      <c r="F268" s="133"/>
      <c r="G268" s="133"/>
    </row>
    <row r="269" spans="1:7" ht="60" customHeight="1">
      <c r="A269" s="154" t="s">
        <v>441</v>
      </c>
      <c r="B269" s="132"/>
      <c r="C269" s="132"/>
      <c r="D269" s="132"/>
      <c r="E269" s="133"/>
      <c r="F269" s="133"/>
      <c r="G269" s="133"/>
    </row>
    <row r="270" spans="1:7" ht="60" customHeight="1">
      <c r="A270" s="154" t="s">
        <v>442</v>
      </c>
      <c r="B270" s="132"/>
      <c r="C270" s="132"/>
      <c r="D270" s="132"/>
      <c r="E270" s="133"/>
      <c r="F270" s="133"/>
      <c r="G270" s="133"/>
    </row>
    <row r="271" spans="1:7" ht="60" customHeight="1">
      <c r="A271" s="154" t="s">
        <v>443</v>
      </c>
      <c r="B271" s="132"/>
      <c r="C271" s="132"/>
      <c r="D271" s="132"/>
      <c r="E271" s="133"/>
      <c r="F271" s="133"/>
      <c r="G271" s="133"/>
    </row>
    <row r="272" spans="1:7" ht="60" customHeight="1">
      <c r="A272" s="154" t="s">
        <v>444</v>
      </c>
      <c r="B272" s="132"/>
      <c r="C272" s="132"/>
      <c r="D272" s="132"/>
      <c r="E272" s="133"/>
      <c r="F272" s="133"/>
      <c r="G272" s="133"/>
    </row>
    <row r="273" spans="1:7" ht="60" customHeight="1">
      <c r="A273" s="154" t="s">
        <v>445</v>
      </c>
      <c r="B273" s="132"/>
      <c r="C273" s="132"/>
      <c r="D273" s="132"/>
      <c r="E273" s="133"/>
      <c r="F273" s="133"/>
      <c r="G273" s="133"/>
    </row>
    <row r="274" spans="1:7" ht="60" customHeight="1">
      <c r="A274" s="154" t="s">
        <v>446</v>
      </c>
      <c r="B274" s="132"/>
      <c r="C274" s="132"/>
      <c r="D274" s="132"/>
      <c r="E274" s="133"/>
      <c r="F274" s="133"/>
      <c r="G274" s="133"/>
    </row>
    <row r="275" spans="1:7" ht="60" customHeight="1">
      <c r="A275" s="137" t="s">
        <v>447</v>
      </c>
      <c r="B275" s="132"/>
      <c r="C275" s="132"/>
      <c r="D275" s="132"/>
      <c r="E275" s="133"/>
      <c r="F275" s="133"/>
      <c r="G275" s="133"/>
    </row>
    <row r="276" spans="1:7" ht="60" customHeight="1">
      <c r="A276" s="153" t="s">
        <v>448</v>
      </c>
      <c r="B276" s="132"/>
      <c r="C276" s="132"/>
      <c r="D276" s="132"/>
      <c r="E276" s="133"/>
      <c r="F276" s="133"/>
      <c r="G276" s="133"/>
    </row>
    <row r="277" spans="1:7" ht="60" customHeight="1">
      <c r="A277" s="138" t="s">
        <v>449</v>
      </c>
      <c r="B277" s="140"/>
      <c r="C277" s="140"/>
      <c r="D277" s="140"/>
      <c r="E277" s="133"/>
      <c r="F277" s="133"/>
      <c r="G277" s="133"/>
    </row>
    <row r="278" spans="1:7" ht="60" customHeight="1">
      <c r="A278" s="138" t="s">
        <v>570</v>
      </c>
      <c r="B278" s="140"/>
      <c r="C278" s="140"/>
      <c r="D278" s="140"/>
      <c r="E278" s="133"/>
      <c r="F278" s="133"/>
      <c r="G278" s="133"/>
    </row>
    <row r="279" spans="1:7" ht="60" customHeight="1">
      <c r="A279" s="138" t="s">
        <v>569</v>
      </c>
      <c r="B279" s="140"/>
      <c r="C279" s="140"/>
      <c r="D279" s="140"/>
      <c r="E279" s="133"/>
      <c r="F279" s="133"/>
      <c r="G279" s="133"/>
    </row>
    <row r="280" spans="1:7" ht="60" customHeight="1">
      <c r="A280" s="138" t="s">
        <v>568</v>
      </c>
      <c r="B280" s="140"/>
      <c r="C280" s="140"/>
      <c r="D280" s="140"/>
      <c r="E280" s="133"/>
      <c r="F280" s="133"/>
      <c r="G280" s="133"/>
    </row>
    <row r="281" spans="1:7" ht="60" customHeight="1">
      <c r="A281" s="142" t="s">
        <v>450</v>
      </c>
      <c r="B281" s="140"/>
      <c r="C281" s="140"/>
      <c r="D281" s="140"/>
      <c r="E281" s="133"/>
      <c r="F281" s="133"/>
      <c r="G281" s="133"/>
    </row>
    <row r="282" spans="1:7" ht="60" customHeight="1">
      <c r="A282" s="142" t="s">
        <v>430</v>
      </c>
      <c r="B282" s="140"/>
      <c r="C282" s="140"/>
      <c r="D282" s="140"/>
      <c r="E282" s="133"/>
      <c r="F282" s="133"/>
      <c r="G282" s="133"/>
    </row>
    <row r="283" spans="1:7" ht="60" customHeight="1">
      <c r="A283" s="142" t="s">
        <v>528</v>
      </c>
      <c r="B283" s="140"/>
      <c r="C283" s="140"/>
      <c r="D283" s="140"/>
      <c r="E283" s="133"/>
      <c r="F283" s="133"/>
      <c r="G283" s="133"/>
    </row>
    <row r="284" spans="1:7" ht="60" customHeight="1">
      <c r="A284" s="135" t="s">
        <v>566</v>
      </c>
      <c r="B284" s="140"/>
      <c r="C284" s="140"/>
      <c r="D284" s="140"/>
      <c r="E284" s="133"/>
      <c r="F284" s="133"/>
      <c r="G284" s="133"/>
    </row>
    <row r="285" spans="1:7" ht="60" customHeight="1">
      <c r="A285" s="135" t="s">
        <v>617</v>
      </c>
      <c r="B285" s="140"/>
      <c r="C285" s="140"/>
      <c r="D285" s="140"/>
      <c r="E285" s="133"/>
      <c r="F285" s="133"/>
      <c r="G285" s="133"/>
    </row>
    <row r="286" spans="1:7" ht="60" customHeight="1">
      <c r="A286" s="135" t="s">
        <v>621</v>
      </c>
      <c r="B286" s="140"/>
      <c r="C286" s="140"/>
      <c r="D286" s="140"/>
      <c r="E286" s="133"/>
      <c r="F286" s="133"/>
      <c r="G286" s="133"/>
    </row>
    <row r="287" spans="1:7" ht="60" customHeight="1">
      <c r="A287" s="135" t="s">
        <v>623</v>
      </c>
      <c r="B287" s="140"/>
      <c r="C287" s="140"/>
      <c r="D287" s="140"/>
      <c r="E287" s="133"/>
      <c r="F287" s="133"/>
      <c r="G287" s="133"/>
    </row>
    <row r="288" spans="1:7" ht="60" customHeight="1">
      <c r="A288" s="135" t="s">
        <v>625</v>
      </c>
      <c r="B288" s="140"/>
      <c r="C288" s="140"/>
      <c r="D288" s="140"/>
      <c r="E288" s="133"/>
      <c r="F288" s="133"/>
      <c r="G288" s="133"/>
    </row>
    <row r="289" spans="1:7" ht="60" customHeight="1">
      <c r="A289" s="135" t="s">
        <v>627</v>
      </c>
      <c r="B289" s="140"/>
      <c r="C289" s="140"/>
      <c r="D289" s="140"/>
      <c r="E289" s="133"/>
      <c r="F289" s="133"/>
      <c r="G289" s="133"/>
    </row>
    <row r="290" spans="1:7" ht="60" customHeight="1">
      <c r="A290" s="135" t="s">
        <v>635</v>
      </c>
      <c r="B290" s="140"/>
      <c r="C290" s="140"/>
      <c r="D290" s="140"/>
      <c r="E290" s="133"/>
      <c r="F290" s="133"/>
      <c r="G290" s="133"/>
    </row>
    <row r="291" spans="1:7" ht="60" customHeight="1">
      <c r="A291" s="135" t="s">
        <v>406</v>
      </c>
      <c r="B291" s="140"/>
      <c r="C291" s="140"/>
      <c r="D291" s="140"/>
      <c r="E291" s="133"/>
      <c r="F291" s="133"/>
      <c r="G291" s="133"/>
    </row>
    <row r="292" spans="1:7" ht="60" customHeight="1">
      <c r="A292" s="157" t="s">
        <v>451</v>
      </c>
      <c r="B292" s="145">
        <f>SUM(B261:B291)</f>
        <v>0</v>
      </c>
      <c r="C292" s="145">
        <f>SUM(C261:C291)</f>
        <v>0</v>
      </c>
      <c r="D292" s="145">
        <f>SUM(D261:D291)</f>
        <v>0</v>
      </c>
      <c r="E292" s="145">
        <v>0</v>
      </c>
      <c r="F292" s="145">
        <v>0</v>
      </c>
      <c r="G292" s="145">
        <v>0</v>
      </c>
    </row>
    <row r="293" spans="1:7" ht="60" customHeight="1">
      <c r="A293" s="159" t="s">
        <v>452</v>
      </c>
      <c r="B293" s="171"/>
      <c r="C293" s="171"/>
      <c r="D293" s="171"/>
      <c r="E293" s="172"/>
      <c r="F293" s="172"/>
      <c r="G293" s="172"/>
    </row>
    <row r="294" spans="1:7" ht="60" customHeight="1">
      <c r="A294" s="160" t="s">
        <v>453</v>
      </c>
      <c r="B294" s="132"/>
      <c r="C294" s="132"/>
      <c r="D294" s="132"/>
      <c r="E294" s="133"/>
      <c r="F294" s="133"/>
      <c r="G294" s="133"/>
    </row>
    <row r="295" spans="1:7" ht="60" customHeight="1">
      <c r="A295" s="142" t="s">
        <v>454</v>
      </c>
      <c r="B295" s="132"/>
      <c r="C295" s="132"/>
      <c r="D295" s="132"/>
      <c r="E295" s="133"/>
      <c r="F295" s="133"/>
      <c r="G295" s="133"/>
    </row>
    <row r="296" spans="1:7" ht="60" customHeight="1">
      <c r="A296" s="142" t="s">
        <v>455</v>
      </c>
      <c r="B296" s="132"/>
      <c r="C296" s="132"/>
      <c r="D296" s="132"/>
      <c r="E296" s="133"/>
      <c r="F296" s="133"/>
      <c r="G296" s="133"/>
    </row>
    <row r="297" spans="1:7" ht="60" customHeight="1">
      <c r="A297" s="142" t="s">
        <v>456</v>
      </c>
      <c r="B297" s="132"/>
      <c r="C297" s="132"/>
      <c r="D297" s="132"/>
      <c r="E297" s="133"/>
      <c r="F297" s="133"/>
      <c r="G297" s="133"/>
    </row>
    <row r="298" spans="1:7" ht="60" customHeight="1">
      <c r="A298" s="160" t="s">
        <v>457</v>
      </c>
      <c r="B298" s="132"/>
      <c r="C298" s="132"/>
      <c r="D298" s="132"/>
      <c r="E298" s="133"/>
      <c r="F298" s="133"/>
      <c r="G298" s="133"/>
    </row>
    <row r="299" spans="1:7" ht="60" customHeight="1">
      <c r="A299" s="160" t="s">
        <v>458</v>
      </c>
      <c r="B299" s="132"/>
      <c r="C299" s="132"/>
      <c r="D299" s="132"/>
      <c r="E299" s="133"/>
      <c r="F299" s="133"/>
      <c r="G299" s="133"/>
    </row>
    <row r="300" spans="1:7" ht="60" customHeight="1">
      <c r="A300" s="160" t="s">
        <v>530</v>
      </c>
      <c r="B300" s="132"/>
      <c r="C300" s="132"/>
      <c r="D300" s="132"/>
      <c r="E300" s="133"/>
      <c r="F300" s="133"/>
      <c r="G300" s="133"/>
    </row>
    <row r="301" spans="1:7" ht="60" customHeight="1">
      <c r="A301" s="159" t="s">
        <v>459</v>
      </c>
      <c r="B301" s="145">
        <f>SUM(B294:B299)</f>
        <v>0</v>
      </c>
      <c r="C301" s="145">
        <f>SUM(C294:C299)</f>
        <v>0</v>
      </c>
      <c r="D301" s="145">
        <f>SUM(D294:D299)</f>
        <v>0</v>
      </c>
      <c r="E301" s="145">
        <v>0</v>
      </c>
      <c r="F301" s="145">
        <v>0</v>
      </c>
      <c r="G301" s="145">
        <v>0</v>
      </c>
    </row>
    <row r="302" spans="1:7" ht="60" customHeight="1">
      <c r="A302" s="161" t="s">
        <v>127</v>
      </c>
      <c r="B302" s="132"/>
      <c r="C302" s="132"/>
      <c r="D302" s="132"/>
      <c r="E302" s="133"/>
      <c r="F302" s="133"/>
      <c r="G302" s="133"/>
    </row>
    <row r="303" spans="1:7" ht="60" customHeight="1">
      <c r="A303" s="160" t="s">
        <v>460</v>
      </c>
      <c r="B303" s="132"/>
      <c r="C303" s="132"/>
      <c r="D303" s="132"/>
      <c r="E303" s="133"/>
      <c r="F303" s="133"/>
      <c r="G303" s="133"/>
    </row>
    <row r="304" spans="1:7" ht="60" customHeight="1">
      <c r="A304" s="160" t="s">
        <v>592</v>
      </c>
      <c r="B304" s="132"/>
      <c r="C304" s="132"/>
      <c r="D304" s="132"/>
      <c r="E304" s="133"/>
      <c r="F304" s="133"/>
      <c r="G304" s="133"/>
    </row>
    <row r="305" spans="1:7" ht="60" customHeight="1">
      <c r="A305" s="160" t="s">
        <v>461</v>
      </c>
      <c r="B305" s="132"/>
      <c r="C305" s="132"/>
      <c r="D305" s="132"/>
      <c r="E305" s="133"/>
      <c r="F305" s="133"/>
      <c r="G305" s="133"/>
    </row>
    <row r="306" spans="1:7" ht="60" customHeight="1">
      <c r="A306" s="160" t="s">
        <v>462</v>
      </c>
      <c r="B306" s="132"/>
      <c r="C306" s="132"/>
      <c r="D306" s="132"/>
      <c r="E306" s="133"/>
      <c r="F306" s="133"/>
      <c r="G306" s="133"/>
    </row>
    <row r="307" spans="1:7" ht="60" customHeight="1">
      <c r="A307" s="160" t="s">
        <v>571</v>
      </c>
      <c r="B307" s="132"/>
      <c r="C307" s="132"/>
      <c r="D307" s="132"/>
      <c r="E307" s="133"/>
      <c r="F307" s="133"/>
      <c r="G307" s="133"/>
    </row>
    <row r="308" spans="1:7" ht="60" customHeight="1">
      <c r="A308" s="160" t="s">
        <v>624</v>
      </c>
      <c r="B308" s="132"/>
      <c r="C308" s="132"/>
      <c r="D308" s="132"/>
      <c r="E308" s="133"/>
      <c r="F308" s="133"/>
      <c r="G308" s="133"/>
    </row>
    <row r="309" spans="1:7" ht="60" customHeight="1">
      <c r="A309" s="160" t="s">
        <v>463</v>
      </c>
      <c r="B309" s="132"/>
      <c r="C309" s="132"/>
      <c r="D309" s="132"/>
      <c r="E309" s="133"/>
      <c r="F309" s="133"/>
      <c r="G309" s="133"/>
    </row>
    <row r="310" spans="1:7" ht="60" customHeight="1">
      <c r="A310" s="161" t="s">
        <v>464</v>
      </c>
      <c r="B310" s="145">
        <f>SUM(B303:B309)</f>
        <v>0</v>
      </c>
      <c r="C310" s="145">
        <f t="shared" ref="C310:G310" si="19">SUM(C303:C309)</f>
        <v>0</v>
      </c>
      <c r="D310" s="145">
        <f t="shared" si="19"/>
        <v>0</v>
      </c>
      <c r="E310" s="145">
        <f t="shared" si="19"/>
        <v>0</v>
      </c>
      <c r="F310" s="145">
        <f t="shared" si="19"/>
        <v>0</v>
      </c>
      <c r="G310" s="145">
        <f t="shared" si="19"/>
        <v>0</v>
      </c>
    </row>
    <row r="311" spans="1:7" ht="60" customHeight="1">
      <c r="A311" s="159" t="s">
        <v>465</v>
      </c>
      <c r="B311" s="145">
        <f t="shared" ref="B311:G311" si="20">B259+B292+B310+B301</f>
        <v>4500000</v>
      </c>
      <c r="C311" s="145">
        <f t="shared" si="20"/>
        <v>3543307.0866141729</v>
      </c>
      <c r="D311" s="145">
        <f t="shared" si="20"/>
        <v>956692.91338582698</v>
      </c>
      <c r="E311" s="145">
        <f t="shared" si="20"/>
        <v>5549525</v>
      </c>
      <c r="F311" s="145">
        <f t="shared" si="20"/>
        <v>4305807.0866141729</v>
      </c>
      <c r="G311" s="145">
        <f t="shared" si="20"/>
        <v>1243717.9133858271</v>
      </c>
    </row>
    <row r="312" spans="1:7" ht="60" customHeight="1">
      <c r="A312" s="160"/>
      <c r="B312" s="133"/>
      <c r="C312" s="133"/>
      <c r="D312" s="133"/>
      <c r="E312" s="133"/>
      <c r="F312" s="133"/>
      <c r="G312" s="133"/>
    </row>
    <row r="313" spans="1:7" ht="60" customHeight="1">
      <c r="A313" s="126"/>
      <c r="B313" s="373" t="s">
        <v>3</v>
      </c>
      <c r="C313" s="373"/>
      <c r="D313" s="373"/>
      <c r="E313" s="373" t="s">
        <v>525</v>
      </c>
      <c r="F313" s="373"/>
      <c r="G313" s="373"/>
    </row>
    <row r="314" spans="1:7" ht="60" customHeight="1">
      <c r="A314" s="128" t="s">
        <v>155</v>
      </c>
      <c r="B314" s="129" t="s">
        <v>397</v>
      </c>
      <c r="C314" s="130" t="s">
        <v>398</v>
      </c>
      <c r="D314" s="130" t="s">
        <v>399</v>
      </c>
      <c r="E314" s="129" t="s">
        <v>397</v>
      </c>
      <c r="F314" s="130" t="s">
        <v>398</v>
      </c>
      <c r="G314" s="130" t="s">
        <v>399</v>
      </c>
    </row>
    <row r="315" spans="1:7" ht="60" customHeight="1">
      <c r="A315" s="131" t="s">
        <v>40</v>
      </c>
      <c r="B315" s="132"/>
      <c r="C315" s="132"/>
      <c r="D315" s="132"/>
      <c r="E315" s="133"/>
      <c r="F315" s="133"/>
      <c r="G315" s="133"/>
    </row>
    <row r="316" spans="1:7" ht="60" customHeight="1">
      <c r="A316" s="135" t="s">
        <v>400</v>
      </c>
      <c r="B316" s="132"/>
      <c r="C316" s="132"/>
      <c r="D316" s="132"/>
      <c r="E316" s="133"/>
      <c r="F316" s="133"/>
      <c r="G316" s="133"/>
    </row>
    <row r="317" spans="1:7" ht="60" customHeight="1">
      <c r="A317" s="135" t="s">
        <v>401</v>
      </c>
      <c r="B317" s="132"/>
      <c r="C317" s="132"/>
      <c r="D317" s="132"/>
      <c r="E317" s="133"/>
      <c r="F317" s="133"/>
      <c r="G317" s="133"/>
    </row>
    <row r="318" spans="1:7" ht="60" customHeight="1">
      <c r="A318" s="135" t="s">
        <v>402</v>
      </c>
      <c r="B318" s="132"/>
      <c r="C318" s="132"/>
      <c r="D318" s="132"/>
      <c r="E318" s="133"/>
      <c r="F318" s="133"/>
      <c r="G318" s="133"/>
    </row>
    <row r="319" spans="1:7" ht="60" customHeight="1">
      <c r="A319" s="135" t="s">
        <v>403</v>
      </c>
      <c r="B319" s="132"/>
      <c r="C319" s="132"/>
      <c r="D319" s="132"/>
      <c r="E319" s="133"/>
      <c r="F319" s="133"/>
      <c r="G319" s="133"/>
    </row>
    <row r="320" spans="1:7" ht="60" customHeight="1">
      <c r="A320" s="135" t="s">
        <v>404</v>
      </c>
      <c r="B320" s="132"/>
      <c r="C320" s="132"/>
      <c r="D320" s="132"/>
      <c r="E320" s="133"/>
      <c r="F320" s="133"/>
      <c r="G320" s="133"/>
    </row>
    <row r="321" spans="1:7" ht="60" customHeight="1">
      <c r="A321" s="135" t="s">
        <v>405</v>
      </c>
      <c r="B321" s="132"/>
      <c r="C321" s="132"/>
      <c r="D321" s="132"/>
      <c r="E321" s="133"/>
      <c r="F321" s="133"/>
      <c r="G321" s="133"/>
    </row>
    <row r="322" spans="1:7" ht="60" customHeight="1">
      <c r="A322" s="135" t="s">
        <v>406</v>
      </c>
      <c r="B322" s="132"/>
      <c r="C322" s="132"/>
      <c r="D322" s="132"/>
      <c r="E322" s="133"/>
      <c r="F322" s="133"/>
      <c r="G322" s="133"/>
    </row>
    <row r="323" spans="1:7" ht="60" customHeight="1">
      <c r="A323" s="135" t="s">
        <v>407</v>
      </c>
      <c r="B323" s="132"/>
      <c r="C323" s="132"/>
      <c r="D323" s="132"/>
      <c r="E323" s="133"/>
      <c r="F323" s="133"/>
      <c r="G323" s="133"/>
    </row>
    <row r="324" spans="1:7" ht="60" customHeight="1">
      <c r="A324" s="137" t="s">
        <v>408</v>
      </c>
      <c r="B324" s="132"/>
      <c r="C324" s="132"/>
      <c r="D324" s="132"/>
      <c r="E324" s="133"/>
      <c r="F324" s="133"/>
      <c r="G324" s="133"/>
    </row>
    <row r="325" spans="1:7" ht="60" customHeight="1">
      <c r="A325" s="138" t="s">
        <v>409</v>
      </c>
      <c r="B325" s="132"/>
      <c r="C325" s="132"/>
      <c r="D325" s="132"/>
      <c r="E325" s="133"/>
      <c r="F325" s="133"/>
      <c r="G325" s="133"/>
    </row>
    <row r="326" spans="1:7" ht="60" customHeight="1">
      <c r="A326" s="135" t="s">
        <v>410</v>
      </c>
      <c r="B326" s="132"/>
      <c r="C326" s="132"/>
      <c r="D326" s="132"/>
      <c r="E326" s="133"/>
      <c r="F326" s="133"/>
      <c r="G326" s="133"/>
    </row>
    <row r="327" spans="1:7" ht="60" customHeight="1">
      <c r="A327" s="135" t="s">
        <v>411</v>
      </c>
      <c r="B327" s="132"/>
      <c r="C327" s="132"/>
      <c r="D327" s="132"/>
      <c r="E327" s="133"/>
      <c r="F327" s="133"/>
      <c r="G327" s="133"/>
    </row>
    <row r="328" spans="1:7" ht="60" customHeight="1">
      <c r="A328" s="135" t="s">
        <v>412</v>
      </c>
      <c r="B328" s="132">
        <v>2108500</v>
      </c>
      <c r="C328" s="132">
        <v>1660236</v>
      </c>
      <c r="D328" s="132">
        <f>SUM(B328-C328)</f>
        <v>448264</v>
      </c>
      <c r="E328" s="132">
        <v>2108500</v>
      </c>
      <c r="F328" s="132">
        <v>1660236</v>
      </c>
      <c r="G328" s="132">
        <v>448264</v>
      </c>
    </row>
    <row r="329" spans="1:7" ht="60" customHeight="1">
      <c r="A329" s="135" t="s">
        <v>413</v>
      </c>
      <c r="B329" s="132">
        <f>SUM(C329:D329)</f>
        <v>1587500</v>
      </c>
      <c r="C329" s="132">
        <v>1250000</v>
      </c>
      <c r="D329" s="132">
        <f>SUM(C329*0.27)</f>
        <v>337500</v>
      </c>
      <c r="E329" s="132">
        <v>1587500</v>
      </c>
      <c r="F329" s="132">
        <v>1250000</v>
      </c>
      <c r="G329" s="132">
        <v>337500</v>
      </c>
    </row>
    <row r="330" spans="1:7" ht="60" customHeight="1">
      <c r="A330" s="135" t="s">
        <v>414</v>
      </c>
      <c r="B330" s="132">
        <f>SUM(C330:D330)</f>
        <v>1270000</v>
      </c>
      <c r="C330" s="132">
        <v>1000000</v>
      </c>
      <c r="D330" s="132">
        <f>SUM(C330*0.27)</f>
        <v>270000</v>
      </c>
      <c r="E330" s="132">
        <v>1270000</v>
      </c>
      <c r="F330" s="132">
        <v>1000000</v>
      </c>
      <c r="G330" s="132">
        <v>270000</v>
      </c>
    </row>
    <row r="331" spans="1:7" ht="60" customHeight="1">
      <c r="A331" s="135" t="s">
        <v>415</v>
      </c>
      <c r="B331" s="132"/>
      <c r="C331" s="132"/>
      <c r="D331" s="132"/>
      <c r="E331" s="133"/>
      <c r="F331" s="133"/>
      <c r="G331" s="133"/>
    </row>
    <row r="332" spans="1:7" ht="60" customHeight="1">
      <c r="A332" s="139" t="s">
        <v>416</v>
      </c>
      <c r="B332" s="162"/>
      <c r="C332" s="162"/>
      <c r="D332" s="162"/>
      <c r="E332" s="133"/>
      <c r="F332" s="133"/>
      <c r="G332" s="133"/>
    </row>
    <row r="333" spans="1:7" ht="60" customHeight="1">
      <c r="A333" s="135" t="s">
        <v>417</v>
      </c>
      <c r="B333" s="132"/>
      <c r="C333" s="132"/>
      <c r="D333" s="132"/>
      <c r="E333" s="133"/>
      <c r="F333" s="133"/>
      <c r="G333" s="133"/>
    </row>
    <row r="334" spans="1:7" ht="60" customHeight="1">
      <c r="A334" s="135" t="s">
        <v>418</v>
      </c>
      <c r="B334" s="132"/>
      <c r="C334" s="132"/>
      <c r="D334" s="132"/>
      <c r="E334" s="133"/>
      <c r="F334" s="133"/>
      <c r="G334" s="133"/>
    </row>
    <row r="335" spans="1:7" ht="60" customHeight="1">
      <c r="A335" s="142" t="s">
        <v>419</v>
      </c>
      <c r="B335" s="132"/>
      <c r="C335" s="132"/>
      <c r="D335" s="132"/>
      <c r="E335" s="133"/>
      <c r="F335" s="133"/>
      <c r="G335" s="133"/>
    </row>
    <row r="336" spans="1:7" ht="60" customHeight="1">
      <c r="A336" s="142" t="s">
        <v>420</v>
      </c>
      <c r="B336" s="132"/>
      <c r="C336" s="132"/>
      <c r="D336" s="132"/>
      <c r="E336" s="133"/>
      <c r="F336" s="133"/>
      <c r="G336" s="133"/>
    </row>
    <row r="337" spans="1:7" ht="60" customHeight="1">
      <c r="A337" s="142" t="s">
        <v>421</v>
      </c>
      <c r="B337" s="132"/>
      <c r="C337" s="132"/>
      <c r="D337" s="132"/>
      <c r="E337" s="133"/>
      <c r="F337" s="133"/>
      <c r="G337" s="133"/>
    </row>
    <row r="338" spans="1:7" ht="60" customHeight="1">
      <c r="A338" s="142" t="s">
        <v>422</v>
      </c>
      <c r="B338" s="132"/>
      <c r="C338" s="132"/>
      <c r="D338" s="132"/>
      <c r="E338" s="133"/>
      <c r="F338" s="133"/>
      <c r="G338" s="133"/>
    </row>
    <row r="339" spans="1:7" ht="60" customHeight="1">
      <c r="A339" s="142" t="s">
        <v>423</v>
      </c>
      <c r="B339" s="132"/>
      <c r="C339" s="132"/>
      <c r="D339" s="132"/>
      <c r="E339" s="133"/>
      <c r="F339" s="133"/>
      <c r="G339" s="133"/>
    </row>
    <row r="340" spans="1:7" ht="60" customHeight="1">
      <c r="A340" s="142" t="s">
        <v>424</v>
      </c>
      <c r="B340" s="132"/>
      <c r="C340" s="132"/>
      <c r="D340" s="132"/>
      <c r="E340" s="133"/>
      <c r="F340" s="133"/>
      <c r="G340" s="133"/>
    </row>
    <row r="341" spans="1:7" ht="60" customHeight="1">
      <c r="A341" s="142" t="s">
        <v>425</v>
      </c>
      <c r="B341" s="132"/>
      <c r="C341" s="132"/>
      <c r="D341" s="132"/>
      <c r="E341" s="133"/>
      <c r="F341" s="133"/>
      <c r="G341" s="133"/>
    </row>
    <row r="342" spans="1:7" ht="60" customHeight="1">
      <c r="A342" s="142" t="s">
        <v>426</v>
      </c>
      <c r="B342" s="132"/>
      <c r="C342" s="132"/>
      <c r="D342" s="132"/>
      <c r="E342" s="133"/>
      <c r="F342" s="133"/>
      <c r="G342" s="133"/>
    </row>
    <row r="343" spans="1:7" ht="60" customHeight="1">
      <c r="A343" s="142" t="s">
        <v>427</v>
      </c>
      <c r="B343" s="132"/>
      <c r="C343" s="132"/>
      <c r="D343" s="132"/>
      <c r="E343" s="133"/>
      <c r="F343" s="133"/>
      <c r="G343" s="133"/>
    </row>
    <row r="344" spans="1:7" ht="60" customHeight="1">
      <c r="A344" s="142" t="s">
        <v>428</v>
      </c>
      <c r="B344" s="132"/>
      <c r="C344" s="132"/>
      <c r="D344" s="132"/>
      <c r="E344" s="133"/>
      <c r="F344" s="133"/>
      <c r="G344" s="133"/>
    </row>
    <row r="345" spans="1:7" ht="60" customHeight="1">
      <c r="A345" s="142" t="s">
        <v>429</v>
      </c>
      <c r="B345" s="132"/>
      <c r="C345" s="132"/>
      <c r="D345" s="132"/>
      <c r="E345" s="133"/>
      <c r="F345" s="133"/>
      <c r="G345" s="133"/>
    </row>
    <row r="346" spans="1:7" ht="60" customHeight="1">
      <c r="A346" s="142" t="s">
        <v>598</v>
      </c>
      <c r="B346" s="132"/>
      <c r="C346" s="132"/>
      <c r="D346" s="132"/>
      <c r="E346" s="133"/>
      <c r="F346" s="133"/>
      <c r="G346" s="133"/>
    </row>
    <row r="347" spans="1:7" ht="60" customHeight="1">
      <c r="A347" s="142" t="s">
        <v>430</v>
      </c>
      <c r="B347" s="132"/>
      <c r="C347" s="132"/>
      <c r="D347" s="132"/>
      <c r="E347" s="133"/>
      <c r="F347" s="135"/>
      <c r="G347" s="133"/>
    </row>
    <row r="348" spans="1:7" ht="60" customHeight="1">
      <c r="A348" s="135" t="s">
        <v>431</v>
      </c>
      <c r="B348" s="132"/>
      <c r="C348" s="132"/>
      <c r="D348" s="132"/>
      <c r="E348" s="133"/>
      <c r="F348" s="135"/>
      <c r="G348" s="133"/>
    </row>
    <row r="349" spans="1:7" ht="60" customHeight="1">
      <c r="A349" s="135" t="s">
        <v>528</v>
      </c>
      <c r="B349" s="132"/>
      <c r="C349" s="132"/>
      <c r="D349" s="132"/>
      <c r="E349" s="133"/>
      <c r="F349" s="135"/>
      <c r="G349" s="133"/>
    </row>
    <row r="350" spans="1:7" ht="60" customHeight="1">
      <c r="A350" s="135" t="s">
        <v>563</v>
      </c>
      <c r="B350" s="132"/>
      <c r="C350" s="132"/>
      <c r="D350" s="132"/>
      <c r="E350" s="133"/>
      <c r="F350" s="135"/>
      <c r="G350" s="133"/>
    </row>
    <row r="351" spans="1:7" ht="60" customHeight="1">
      <c r="A351" s="135" t="s">
        <v>564</v>
      </c>
      <c r="B351" s="132"/>
      <c r="C351" s="132"/>
      <c r="D351" s="132"/>
      <c r="E351" s="133"/>
      <c r="F351" s="135"/>
      <c r="G351" s="133"/>
    </row>
    <row r="352" spans="1:7" ht="60" customHeight="1">
      <c r="A352" s="135" t="s">
        <v>565</v>
      </c>
      <c r="B352" s="132"/>
      <c r="C352" s="132"/>
      <c r="D352" s="132"/>
      <c r="E352" s="133"/>
      <c r="F352" s="133"/>
      <c r="G352" s="133"/>
    </row>
    <row r="353" spans="1:10" ht="60" customHeight="1">
      <c r="A353" s="135" t="s">
        <v>566</v>
      </c>
      <c r="B353" s="132"/>
      <c r="C353" s="132"/>
      <c r="D353" s="132"/>
      <c r="E353" s="133"/>
      <c r="F353" s="133"/>
      <c r="G353" s="133"/>
    </row>
    <row r="354" spans="1:10" ht="60" customHeight="1">
      <c r="A354" s="135" t="s">
        <v>590</v>
      </c>
      <c r="B354" s="132"/>
      <c r="C354" s="132"/>
      <c r="D354" s="132"/>
      <c r="E354" s="133"/>
      <c r="F354" s="133"/>
      <c r="G354" s="133"/>
    </row>
    <row r="355" spans="1:10" ht="60" customHeight="1">
      <c r="A355" s="135" t="s">
        <v>591</v>
      </c>
      <c r="B355" s="132"/>
      <c r="C355" s="132"/>
      <c r="D355" s="132"/>
      <c r="E355" s="133"/>
      <c r="F355" s="133"/>
      <c r="G355" s="133"/>
    </row>
    <row r="356" spans="1:10" ht="60" customHeight="1">
      <c r="A356" s="153" t="s">
        <v>438</v>
      </c>
      <c r="B356" s="132"/>
      <c r="C356" s="132"/>
      <c r="D356" s="132"/>
      <c r="E356" s="133"/>
      <c r="F356" s="133"/>
      <c r="G356" s="133"/>
    </row>
    <row r="357" spans="1:10" ht="60" customHeight="1">
      <c r="A357" s="153" t="s">
        <v>604</v>
      </c>
      <c r="B357" s="132"/>
      <c r="C357" s="132"/>
      <c r="D357" s="132"/>
      <c r="E357" s="133"/>
      <c r="F357" s="133"/>
      <c r="G357" s="133"/>
    </row>
    <row r="358" spans="1:10" ht="60" customHeight="1">
      <c r="A358" s="153" t="s">
        <v>605</v>
      </c>
      <c r="B358" s="132"/>
      <c r="C358" s="132"/>
      <c r="D358" s="132"/>
      <c r="E358" s="133"/>
      <c r="F358" s="133"/>
      <c r="G358" s="133"/>
    </row>
    <row r="359" spans="1:10" ht="60" customHeight="1">
      <c r="A359" s="135" t="s">
        <v>567</v>
      </c>
      <c r="B359" s="132"/>
      <c r="C359" s="132"/>
      <c r="D359" s="132"/>
      <c r="E359" s="133"/>
      <c r="F359" s="133"/>
      <c r="G359" s="133"/>
    </row>
    <row r="360" spans="1:10" ht="60" customHeight="1">
      <c r="A360" s="135" t="s">
        <v>640</v>
      </c>
      <c r="B360" s="132"/>
      <c r="C360" s="132"/>
      <c r="D360" s="132"/>
      <c r="E360" s="133"/>
      <c r="F360" s="133"/>
      <c r="G360" s="133"/>
    </row>
    <row r="361" spans="1:10" ht="60" customHeight="1">
      <c r="A361" s="135" t="s">
        <v>641</v>
      </c>
      <c r="B361" s="132"/>
      <c r="C361" s="132"/>
      <c r="D361" s="132"/>
      <c r="E361" s="133"/>
      <c r="F361" s="133"/>
      <c r="G361" s="133"/>
    </row>
    <row r="362" spans="1:10" ht="60" customHeight="1">
      <c r="A362" s="135" t="s">
        <v>622</v>
      </c>
      <c r="B362" s="132"/>
      <c r="C362" s="132"/>
      <c r="D362" s="132"/>
      <c r="E362" s="133"/>
      <c r="F362" s="133"/>
      <c r="G362" s="133"/>
    </row>
    <row r="363" spans="1:10" ht="60" customHeight="1">
      <c r="A363" s="144" t="s">
        <v>432</v>
      </c>
      <c r="B363" s="145">
        <f>SUM(B315:B348)</f>
        <v>4966000</v>
      </c>
      <c r="C363" s="145">
        <f>SUM(C315:C348)</f>
        <v>3910236</v>
      </c>
      <c r="D363" s="145">
        <f>SUM(D315:D348)</f>
        <v>1055764</v>
      </c>
      <c r="E363" s="145">
        <v>4966000</v>
      </c>
      <c r="F363" s="145">
        <v>3910236</v>
      </c>
      <c r="G363" s="145">
        <v>1055764</v>
      </c>
      <c r="J363" s="253"/>
    </row>
    <row r="364" spans="1:10" ht="60" customHeight="1">
      <c r="A364" s="148" t="s">
        <v>44</v>
      </c>
      <c r="B364" s="132"/>
      <c r="C364" s="132"/>
      <c r="D364" s="132"/>
      <c r="E364" s="133"/>
      <c r="F364" s="133"/>
      <c r="G364" s="133"/>
    </row>
    <row r="365" spans="1:10" ht="60" customHeight="1">
      <c r="A365" s="149" t="s">
        <v>433</v>
      </c>
      <c r="B365" s="132"/>
      <c r="C365" s="132"/>
      <c r="D365" s="132"/>
      <c r="E365" s="133"/>
      <c r="F365" s="133"/>
      <c r="G365" s="133"/>
    </row>
    <row r="366" spans="1:10" ht="60" customHeight="1">
      <c r="A366" s="149" t="s">
        <v>434</v>
      </c>
      <c r="B366" s="132"/>
      <c r="C366" s="132"/>
      <c r="D366" s="132"/>
      <c r="E366" s="133"/>
      <c r="F366" s="133"/>
      <c r="G366" s="133"/>
    </row>
    <row r="367" spans="1:10" ht="60" customHeight="1">
      <c r="A367" s="135" t="s">
        <v>435</v>
      </c>
      <c r="B367" s="132"/>
      <c r="C367" s="132"/>
      <c r="D367" s="132"/>
      <c r="E367" s="133"/>
      <c r="F367" s="133"/>
      <c r="G367" s="133"/>
    </row>
    <row r="368" spans="1:10" ht="60" customHeight="1">
      <c r="A368" s="135" t="s">
        <v>436</v>
      </c>
      <c r="B368" s="132"/>
      <c r="C368" s="132"/>
      <c r="D368" s="132"/>
      <c r="E368" s="133"/>
      <c r="F368" s="133"/>
      <c r="G368" s="133"/>
    </row>
    <row r="369" spans="1:7" ht="60" customHeight="1">
      <c r="A369" s="153" t="s">
        <v>437</v>
      </c>
      <c r="B369" s="132"/>
      <c r="C369" s="132"/>
      <c r="D369" s="132"/>
      <c r="E369" s="133"/>
      <c r="F369" s="133"/>
      <c r="G369" s="133"/>
    </row>
    <row r="370" spans="1:7" ht="60" customHeight="1">
      <c r="A370" s="153" t="s">
        <v>438</v>
      </c>
      <c r="B370" s="132"/>
      <c r="C370" s="132"/>
      <c r="D370" s="132"/>
      <c r="E370" s="133"/>
      <c r="F370" s="133"/>
      <c r="G370" s="133"/>
    </row>
    <row r="371" spans="1:7" ht="60" customHeight="1">
      <c r="A371" s="153" t="s">
        <v>439</v>
      </c>
      <c r="B371" s="132"/>
      <c r="C371" s="132"/>
      <c r="D371" s="132"/>
      <c r="E371" s="133"/>
      <c r="F371" s="133"/>
      <c r="G371" s="133"/>
    </row>
    <row r="372" spans="1:7" ht="60" customHeight="1">
      <c r="A372" s="154" t="s">
        <v>440</v>
      </c>
      <c r="B372" s="132"/>
      <c r="C372" s="132"/>
      <c r="D372" s="132"/>
      <c r="E372" s="133"/>
      <c r="F372" s="133"/>
      <c r="G372" s="133"/>
    </row>
    <row r="373" spans="1:7" ht="60" customHeight="1">
      <c r="A373" s="154" t="s">
        <v>441</v>
      </c>
      <c r="B373" s="132"/>
      <c r="C373" s="132"/>
      <c r="D373" s="132"/>
      <c r="E373" s="133"/>
      <c r="F373" s="133"/>
      <c r="G373" s="133"/>
    </row>
    <row r="374" spans="1:7" ht="60" customHeight="1">
      <c r="A374" s="154" t="s">
        <v>442</v>
      </c>
      <c r="B374" s="132"/>
      <c r="C374" s="132"/>
      <c r="D374" s="132"/>
      <c r="E374" s="133"/>
      <c r="F374" s="133"/>
      <c r="G374" s="133"/>
    </row>
    <row r="375" spans="1:7" ht="60" customHeight="1">
      <c r="A375" s="154" t="s">
        <v>443</v>
      </c>
      <c r="B375" s="132"/>
      <c r="C375" s="132"/>
      <c r="D375" s="132"/>
      <c r="E375" s="133"/>
      <c r="F375" s="133"/>
      <c r="G375" s="133"/>
    </row>
    <row r="376" spans="1:7" ht="60" customHeight="1">
      <c r="A376" s="154" t="s">
        <v>444</v>
      </c>
      <c r="B376" s="132"/>
      <c r="C376" s="132"/>
      <c r="D376" s="132"/>
      <c r="E376" s="133"/>
      <c r="F376" s="133"/>
      <c r="G376" s="133"/>
    </row>
    <row r="377" spans="1:7" ht="60" customHeight="1">
      <c r="A377" s="154" t="s">
        <v>445</v>
      </c>
      <c r="B377" s="132"/>
      <c r="C377" s="132"/>
      <c r="D377" s="132"/>
      <c r="E377" s="133"/>
      <c r="F377" s="133"/>
      <c r="G377" s="133"/>
    </row>
    <row r="378" spans="1:7" ht="60" customHeight="1">
      <c r="A378" s="154" t="s">
        <v>446</v>
      </c>
      <c r="B378" s="132"/>
      <c r="C378" s="132"/>
      <c r="D378" s="132"/>
      <c r="E378" s="133"/>
      <c r="F378" s="133"/>
      <c r="G378" s="133"/>
    </row>
    <row r="379" spans="1:7" ht="60" customHeight="1">
      <c r="A379" s="137" t="s">
        <v>447</v>
      </c>
      <c r="B379" s="132"/>
      <c r="C379" s="132"/>
      <c r="D379" s="132"/>
      <c r="E379" s="133"/>
      <c r="F379" s="133"/>
      <c r="G379" s="133"/>
    </row>
    <row r="380" spans="1:7" ht="60" customHeight="1">
      <c r="A380" s="153" t="s">
        <v>448</v>
      </c>
      <c r="B380" s="132"/>
      <c r="C380" s="132"/>
      <c r="D380" s="132"/>
      <c r="E380" s="133"/>
      <c r="F380" s="133"/>
      <c r="G380" s="133"/>
    </row>
    <row r="381" spans="1:7" ht="60" customHeight="1">
      <c r="A381" s="138" t="s">
        <v>449</v>
      </c>
      <c r="B381" s="140"/>
      <c r="C381" s="140"/>
      <c r="D381" s="140"/>
      <c r="E381" s="133"/>
      <c r="F381" s="133"/>
      <c r="G381" s="133"/>
    </row>
    <row r="382" spans="1:7" ht="60" customHeight="1">
      <c r="A382" s="138" t="s">
        <v>570</v>
      </c>
      <c r="B382" s="140"/>
      <c r="C382" s="140"/>
      <c r="D382" s="140"/>
      <c r="E382" s="133"/>
      <c r="F382" s="133"/>
      <c r="G382" s="133"/>
    </row>
    <row r="383" spans="1:7" ht="60" customHeight="1">
      <c r="A383" s="138" t="s">
        <v>569</v>
      </c>
      <c r="B383" s="140"/>
      <c r="C383" s="140"/>
      <c r="D383" s="140"/>
      <c r="E383" s="133"/>
      <c r="F383" s="133"/>
      <c r="G383" s="133"/>
    </row>
    <row r="384" spans="1:7" ht="60" customHeight="1">
      <c r="A384" s="138" t="s">
        <v>568</v>
      </c>
      <c r="B384" s="140"/>
      <c r="C384" s="140"/>
      <c r="D384" s="140"/>
      <c r="E384" s="133"/>
      <c r="F384" s="133"/>
      <c r="G384" s="133"/>
    </row>
    <row r="385" spans="1:7" ht="60" customHeight="1">
      <c r="A385" s="142" t="s">
        <v>450</v>
      </c>
      <c r="B385" s="140"/>
      <c r="C385" s="140"/>
      <c r="D385" s="140"/>
      <c r="E385" s="133"/>
      <c r="F385" s="133"/>
      <c r="G385" s="133"/>
    </row>
    <row r="386" spans="1:7" ht="60" customHeight="1">
      <c r="A386" s="142" t="s">
        <v>430</v>
      </c>
      <c r="B386" s="140"/>
      <c r="C386" s="140"/>
      <c r="D386" s="140"/>
      <c r="E386" s="133"/>
      <c r="F386" s="133"/>
      <c r="G386" s="133"/>
    </row>
    <row r="387" spans="1:7" ht="60" customHeight="1">
      <c r="A387" s="142" t="s">
        <v>528</v>
      </c>
      <c r="B387" s="140"/>
      <c r="C387" s="140"/>
      <c r="D387" s="140"/>
      <c r="E387" s="133"/>
      <c r="F387" s="133"/>
      <c r="G387" s="133"/>
    </row>
    <row r="388" spans="1:7" ht="60" customHeight="1">
      <c r="A388" s="135" t="s">
        <v>566</v>
      </c>
      <c r="B388" s="140"/>
      <c r="C388" s="140"/>
      <c r="D388" s="140"/>
      <c r="E388" s="133"/>
      <c r="F388" s="133"/>
      <c r="G388" s="133"/>
    </row>
    <row r="389" spans="1:7" ht="60" customHeight="1">
      <c r="A389" s="135" t="s">
        <v>617</v>
      </c>
      <c r="B389" s="140"/>
      <c r="C389" s="140"/>
      <c r="D389" s="140"/>
      <c r="E389" s="133"/>
      <c r="F389" s="133"/>
      <c r="G389" s="133"/>
    </row>
    <row r="390" spans="1:7" ht="60" customHeight="1">
      <c r="A390" s="135" t="s">
        <v>621</v>
      </c>
      <c r="B390" s="140"/>
      <c r="C390" s="140"/>
      <c r="D390" s="140"/>
      <c r="E390" s="133"/>
      <c r="F390" s="133"/>
      <c r="G390" s="133"/>
    </row>
    <row r="391" spans="1:7" ht="60" customHeight="1">
      <c r="A391" s="135" t="s">
        <v>623</v>
      </c>
      <c r="B391" s="140"/>
      <c r="C391" s="140"/>
      <c r="D391" s="140"/>
      <c r="E391" s="133"/>
      <c r="F391" s="133"/>
      <c r="G391" s="133"/>
    </row>
    <row r="392" spans="1:7" ht="60" customHeight="1">
      <c r="A392" s="135" t="s">
        <v>625</v>
      </c>
      <c r="B392" s="140"/>
      <c r="C392" s="140"/>
      <c r="D392" s="140"/>
      <c r="E392" s="133"/>
      <c r="F392" s="133"/>
      <c r="G392" s="133"/>
    </row>
    <row r="393" spans="1:7" ht="60" customHeight="1">
      <c r="A393" s="135" t="s">
        <v>627</v>
      </c>
      <c r="B393" s="140"/>
      <c r="C393" s="140"/>
      <c r="D393" s="140"/>
      <c r="E393" s="133"/>
      <c r="F393" s="133"/>
      <c r="G393" s="133"/>
    </row>
    <row r="394" spans="1:7" ht="60" customHeight="1">
      <c r="A394" s="135" t="s">
        <v>635</v>
      </c>
      <c r="B394" s="140"/>
      <c r="C394" s="140"/>
      <c r="D394" s="140"/>
      <c r="E394" s="133"/>
      <c r="F394" s="133"/>
      <c r="G394" s="133"/>
    </row>
    <row r="395" spans="1:7" ht="60" customHeight="1">
      <c r="A395" s="135" t="s">
        <v>406</v>
      </c>
      <c r="B395" s="140"/>
      <c r="C395" s="140"/>
      <c r="D395" s="140"/>
      <c r="E395" s="133"/>
      <c r="F395" s="133"/>
      <c r="G395" s="133"/>
    </row>
    <row r="396" spans="1:7" ht="60" customHeight="1">
      <c r="A396" s="157" t="s">
        <v>451</v>
      </c>
      <c r="B396" s="145">
        <f>SUM(B365:B395)</f>
        <v>0</v>
      </c>
      <c r="C396" s="145">
        <f>SUM(C365:C395)</f>
        <v>0</v>
      </c>
      <c r="D396" s="145">
        <f>SUM(D365:D395)</f>
        <v>0</v>
      </c>
      <c r="E396" s="145">
        <v>0</v>
      </c>
      <c r="F396" s="145">
        <v>0</v>
      </c>
      <c r="G396" s="145">
        <v>0</v>
      </c>
    </row>
    <row r="397" spans="1:7" ht="60" customHeight="1">
      <c r="A397" s="159" t="s">
        <v>452</v>
      </c>
      <c r="B397" s="132"/>
      <c r="C397" s="132"/>
      <c r="D397" s="132"/>
      <c r="E397" s="133"/>
      <c r="F397" s="133"/>
      <c r="G397" s="133"/>
    </row>
    <row r="398" spans="1:7" ht="60" customHeight="1">
      <c r="A398" s="160" t="s">
        <v>453</v>
      </c>
      <c r="B398" s="132">
        <f>SUM(C398:D398)</f>
        <v>5800000</v>
      </c>
      <c r="C398" s="132">
        <v>5800000</v>
      </c>
      <c r="D398" s="132"/>
      <c r="E398" s="132">
        <v>5800000</v>
      </c>
      <c r="F398" s="132">
        <v>5800000</v>
      </c>
      <c r="G398" s="133"/>
    </row>
    <row r="399" spans="1:7" ht="60" customHeight="1">
      <c r="A399" s="142" t="s">
        <v>454</v>
      </c>
      <c r="B399" s="132"/>
      <c r="C399" s="132"/>
      <c r="D399" s="132"/>
      <c r="E399" s="133"/>
      <c r="F399" s="133"/>
      <c r="G399" s="133"/>
    </row>
    <row r="400" spans="1:7" ht="60" customHeight="1">
      <c r="A400" s="142" t="s">
        <v>455</v>
      </c>
      <c r="B400" s="132"/>
      <c r="C400" s="132"/>
      <c r="D400" s="132"/>
      <c r="E400" s="133"/>
      <c r="F400" s="133"/>
      <c r="G400" s="133"/>
    </row>
    <row r="401" spans="1:7" ht="60" customHeight="1">
      <c r="A401" s="142" t="s">
        <v>456</v>
      </c>
      <c r="B401" s="132"/>
      <c r="C401" s="132"/>
      <c r="D401" s="132"/>
      <c r="E401" s="133"/>
      <c r="F401" s="133"/>
      <c r="G401" s="133"/>
    </row>
    <row r="402" spans="1:7" ht="60" customHeight="1">
      <c r="A402" s="160" t="s">
        <v>457</v>
      </c>
      <c r="B402" s="132"/>
      <c r="C402" s="132"/>
      <c r="D402" s="132"/>
      <c r="E402" s="133"/>
      <c r="F402" s="133"/>
      <c r="G402" s="133"/>
    </row>
    <row r="403" spans="1:7" ht="60" customHeight="1">
      <c r="A403" s="160" t="s">
        <v>458</v>
      </c>
      <c r="B403" s="132"/>
      <c r="C403" s="132"/>
      <c r="D403" s="132"/>
      <c r="E403" s="133"/>
      <c r="F403" s="133"/>
      <c r="G403" s="133"/>
    </row>
    <row r="404" spans="1:7" ht="60" customHeight="1">
      <c r="A404" s="160" t="s">
        <v>530</v>
      </c>
      <c r="B404" s="132"/>
      <c r="C404" s="132"/>
      <c r="D404" s="132"/>
      <c r="E404" s="133"/>
      <c r="F404" s="133"/>
      <c r="G404" s="133"/>
    </row>
    <row r="405" spans="1:7" ht="60" customHeight="1">
      <c r="A405" s="159" t="s">
        <v>459</v>
      </c>
      <c r="B405" s="145">
        <f>SUM(B398:B403)</f>
        <v>5800000</v>
      </c>
      <c r="C405" s="145">
        <f>SUM(C398:C403)</f>
        <v>5800000</v>
      </c>
      <c r="D405" s="145">
        <f>SUM(D398:D403)</f>
        <v>0</v>
      </c>
      <c r="E405" s="145">
        <v>5800000</v>
      </c>
      <c r="F405" s="145">
        <v>5800000</v>
      </c>
      <c r="G405" s="145">
        <v>0</v>
      </c>
    </row>
    <row r="406" spans="1:7" ht="60" customHeight="1">
      <c r="A406" s="161" t="s">
        <v>127</v>
      </c>
      <c r="B406" s="171"/>
      <c r="C406" s="171"/>
      <c r="D406" s="171"/>
      <c r="E406" s="172"/>
      <c r="F406" s="172"/>
      <c r="G406" s="172"/>
    </row>
    <row r="407" spans="1:7" ht="60" customHeight="1">
      <c r="A407" s="160" t="s">
        <v>460</v>
      </c>
      <c r="B407" s="132"/>
      <c r="C407" s="132"/>
      <c r="D407" s="132"/>
      <c r="E407" s="133"/>
      <c r="F407" s="133"/>
      <c r="G407" s="133"/>
    </row>
    <row r="408" spans="1:7" ht="60" customHeight="1">
      <c r="A408" s="160" t="s">
        <v>529</v>
      </c>
      <c r="B408" s="132"/>
      <c r="C408" s="132"/>
      <c r="D408" s="132"/>
      <c r="E408" s="133"/>
      <c r="F408" s="133"/>
      <c r="G408" s="133"/>
    </row>
    <row r="409" spans="1:7" ht="60" customHeight="1">
      <c r="A409" s="160" t="s">
        <v>461</v>
      </c>
      <c r="B409" s="132"/>
      <c r="C409" s="132"/>
      <c r="D409" s="132"/>
      <c r="E409" s="133"/>
      <c r="F409" s="133"/>
      <c r="G409" s="133"/>
    </row>
    <row r="410" spans="1:7" ht="60" customHeight="1">
      <c r="A410" s="160" t="s">
        <v>462</v>
      </c>
      <c r="B410" s="132"/>
      <c r="C410" s="132"/>
      <c r="D410" s="132"/>
      <c r="E410" s="133"/>
      <c r="F410" s="133"/>
      <c r="G410" s="133"/>
    </row>
    <row r="411" spans="1:7" ht="60" customHeight="1">
      <c r="A411" s="160" t="s">
        <v>593</v>
      </c>
      <c r="B411" s="132"/>
      <c r="C411" s="132"/>
      <c r="D411" s="132"/>
      <c r="E411" s="133"/>
      <c r="F411" s="133"/>
      <c r="G411" s="133"/>
    </row>
    <row r="412" spans="1:7" ht="60" customHeight="1">
      <c r="A412" s="160" t="s">
        <v>624</v>
      </c>
      <c r="B412" s="132"/>
      <c r="C412" s="132"/>
      <c r="D412" s="132"/>
      <c r="E412" s="133"/>
      <c r="F412" s="133"/>
      <c r="G412" s="133"/>
    </row>
    <row r="413" spans="1:7" ht="60" customHeight="1">
      <c r="A413" s="160" t="s">
        <v>463</v>
      </c>
      <c r="B413" s="132"/>
      <c r="C413" s="132"/>
      <c r="D413" s="132"/>
      <c r="E413" s="133"/>
      <c r="F413" s="133"/>
      <c r="G413" s="133"/>
    </row>
    <row r="414" spans="1:7" ht="60" customHeight="1">
      <c r="A414" s="161" t="s">
        <v>464</v>
      </c>
      <c r="B414" s="145">
        <f>SUM(B406:B413)</f>
        <v>0</v>
      </c>
      <c r="C414" s="145">
        <f t="shared" ref="C414:G414" si="21">SUM(C406:C413)</f>
        <v>0</v>
      </c>
      <c r="D414" s="145">
        <f t="shared" si="21"/>
        <v>0</v>
      </c>
      <c r="E414" s="145">
        <f t="shared" si="21"/>
        <v>0</v>
      </c>
      <c r="F414" s="145">
        <f t="shared" si="21"/>
        <v>0</v>
      </c>
      <c r="G414" s="145">
        <f t="shared" si="21"/>
        <v>0</v>
      </c>
    </row>
    <row r="415" spans="1:7" ht="60" customHeight="1">
      <c r="A415" s="159" t="s">
        <v>465</v>
      </c>
      <c r="B415" s="145">
        <f>B363+B396+B405+B414</f>
        <v>10766000</v>
      </c>
      <c r="C415" s="145">
        <f t="shared" ref="C415:G415" si="22">C363+C396+C405+C414</f>
        <v>9710236</v>
      </c>
      <c r="D415" s="145">
        <f t="shared" si="22"/>
        <v>1055764</v>
      </c>
      <c r="E415" s="145">
        <f t="shared" si="22"/>
        <v>10766000</v>
      </c>
      <c r="F415" s="145">
        <f t="shared" si="22"/>
        <v>9710236</v>
      </c>
      <c r="G415" s="145">
        <f t="shared" si="22"/>
        <v>1055764</v>
      </c>
    </row>
    <row r="416" spans="1:7" ht="60" customHeight="1">
      <c r="A416" s="160"/>
      <c r="B416" s="133"/>
      <c r="C416" s="133"/>
      <c r="D416" s="133"/>
      <c r="E416" s="133"/>
      <c r="F416" s="133"/>
      <c r="G416" s="133"/>
    </row>
    <row r="417" spans="1:7" ht="60" customHeight="1">
      <c r="A417" s="126"/>
      <c r="B417" s="373" t="s">
        <v>396</v>
      </c>
      <c r="C417" s="373"/>
      <c r="D417" s="373"/>
      <c r="E417" s="373" t="s">
        <v>524</v>
      </c>
      <c r="F417" s="373"/>
      <c r="G417" s="373"/>
    </row>
    <row r="418" spans="1:7" ht="60" customHeight="1">
      <c r="A418" s="128" t="s">
        <v>155</v>
      </c>
      <c r="B418" s="129" t="s">
        <v>397</v>
      </c>
      <c r="C418" s="130" t="s">
        <v>398</v>
      </c>
      <c r="D418" s="130" t="s">
        <v>399</v>
      </c>
      <c r="E418" s="129" t="s">
        <v>397</v>
      </c>
      <c r="F418" s="130" t="s">
        <v>398</v>
      </c>
      <c r="G418" s="130" t="s">
        <v>399</v>
      </c>
    </row>
    <row r="419" spans="1:7" ht="60" customHeight="1">
      <c r="A419" s="131" t="s">
        <v>40</v>
      </c>
      <c r="B419" s="133"/>
      <c r="C419" s="133"/>
      <c r="D419" s="133"/>
      <c r="E419" s="133"/>
      <c r="F419" s="133"/>
      <c r="G419" s="133"/>
    </row>
    <row r="420" spans="1:7" ht="60" customHeight="1">
      <c r="A420" s="135" t="s">
        <v>400</v>
      </c>
      <c r="B420" s="133">
        <f t="shared" ref="B420:G429" si="23">B4+B108+B212+B316</f>
        <v>500000</v>
      </c>
      <c r="C420" s="133">
        <f t="shared" si="23"/>
        <v>393700.78740157478</v>
      </c>
      <c r="D420" s="133">
        <f t="shared" si="23"/>
        <v>106299.21259842522</v>
      </c>
      <c r="E420" s="133">
        <f t="shared" si="23"/>
        <v>500000</v>
      </c>
      <c r="F420" s="133">
        <f t="shared" si="23"/>
        <v>393700.78740157478</v>
      </c>
      <c r="G420" s="133">
        <f t="shared" si="23"/>
        <v>106299.21259842522</v>
      </c>
    </row>
    <row r="421" spans="1:7" ht="60" customHeight="1">
      <c r="A421" s="135" t="s">
        <v>401</v>
      </c>
      <c r="B421" s="133">
        <f t="shared" si="23"/>
        <v>47752000</v>
      </c>
      <c r="C421" s="133">
        <f t="shared" si="23"/>
        <v>37600000</v>
      </c>
      <c r="D421" s="133">
        <f t="shared" si="23"/>
        <v>10152000</v>
      </c>
      <c r="E421" s="133">
        <f t="shared" si="23"/>
        <v>36752000</v>
      </c>
      <c r="F421" s="133">
        <f t="shared" si="23"/>
        <v>28938583</v>
      </c>
      <c r="G421" s="133">
        <f t="shared" si="23"/>
        <v>7813417</v>
      </c>
    </row>
    <row r="422" spans="1:7" ht="60" customHeight="1">
      <c r="A422" s="135" t="s">
        <v>402</v>
      </c>
      <c r="B422" s="133">
        <f t="shared" si="23"/>
        <v>31945000</v>
      </c>
      <c r="C422" s="133">
        <f t="shared" si="23"/>
        <v>25153543.307086613</v>
      </c>
      <c r="D422" s="133">
        <f t="shared" si="23"/>
        <v>6791456.692913387</v>
      </c>
      <c r="E422" s="133">
        <f t="shared" si="23"/>
        <v>25273044.307086613</v>
      </c>
      <c r="F422" s="133">
        <f t="shared" si="23"/>
        <v>25153543.307086613</v>
      </c>
      <c r="G422" s="133">
        <f t="shared" si="23"/>
        <v>119501</v>
      </c>
    </row>
    <row r="423" spans="1:7" ht="60" customHeight="1">
      <c r="A423" s="135" t="s">
        <v>403</v>
      </c>
      <c r="B423" s="133">
        <f t="shared" si="23"/>
        <v>2794000</v>
      </c>
      <c r="C423" s="133">
        <f t="shared" si="23"/>
        <v>2200000</v>
      </c>
      <c r="D423" s="133">
        <f t="shared" si="23"/>
        <v>594000</v>
      </c>
      <c r="E423" s="133">
        <f t="shared" si="23"/>
        <v>3594000</v>
      </c>
      <c r="F423" s="133">
        <f t="shared" si="23"/>
        <v>2829921.2598425196</v>
      </c>
      <c r="G423" s="133">
        <f t="shared" si="23"/>
        <v>764078.74015748035</v>
      </c>
    </row>
    <row r="424" spans="1:7" ht="60" customHeight="1">
      <c r="A424" s="135" t="s">
        <v>404</v>
      </c>
      <c r="B424" s="133">
        <f t="shared" si="23"/>
        <v>2000000</v>
      </c>
      <c r="C424" s="133">
        <f t="shared" si="23"/>
        <v>1574803.1496062991</v>
      </c>
      <c r="D424" s="133">
        <f t="shared" si="23"/>
        <v>425196.85039370088</v>
      </c>
      <c r="E424" s="133">
        <f t="shared" si="23"/>
        <v>0</v>
      </c>
      <c r="F424" s="133">
        <f t="shared" si="23"/>
        <v>0</v>
      </c>
      <c r="G424" s="133">
        <f t="shared" si="23"/>
        <v>0</v>
      </c>
    </row>
    <row r="425" spans="1:7" ht="60" customHeight="1">
      <c r="A425" s="135" t="s">
        <v>405</v>
      </c>
      <c r="B425" s="133">
        <f t="shared" si="23"/>
        <v>953000</v>
      </c>
      <c r="C425" s="133">
        <f t="shared" si="23"/>
        <v>750000</v>
      </c>
      <c r="D425" s="133">
        <f t="shared" si="23"/>
        <v>203000</v>
      </c>
      <c r="E425" s="133">
        <f t="shared" si="23"/>
        <v>953000</v>
      </c>
      <c r="F425" s="133">
        <f t="shared" si="23"/>
        <v>750000</v>
      </c>
      <c r="G425" s="133">
        <f t="shared" si="23"/>
        <v>203000</v>
      </c>
    </row>
    <row r="426" spans="1:7" ht="60" customHeight="1">
      <c r="A426" s="135" t="s">
        <v>406</v>
      </c>
      <c r="B426" s="133">
        <f t="shared" si="23"/>
        <v>11426774</v>
      </c>
      <c r="C426" s="133">
        <f t="shared" si="23"/>
        <v>8997459.8425196856</v>
      </c>
      <c r="D426" s="133">
        <f t="shared" si="23"/>
        <v>2429314.1574803144</v>
      </c>
      <c r="E426" s="133">
        <f t="shared" si="23"/>
        <v>0</v>
      </c>
      <c r="F426" s="133">
        <f t="shared" si="23"/>
        <v>0</v>
      </c>
      <c r="G426" s="133">
        <f t="shared" si="23"/>
        <v>0</v>
      </c>
    </row>
    <row r="427" spans="1:7" ht="60" customHeight="1">
      <c r="A427" s="135" t="s">
        <v>407</v>
      </c>
      <c r="B427" s="133">
        <f t="shared" si="23"/>
        <v>5080000</v>
      </c>
      <c r="C427" s="133">
        <f t="shared" si="23"/>
        <v>4000000</v>
      </c>
      <c r="D427" s="133">
        <f t="shared" si="23"/>
        <v>1080000</v>
      </c>
      <c r="E427" s="133">
        <f t="shared" si="23"/>
        <v>0</v>
      </c>
      <c r="F427" s="133">
        <f t="shared" si="23"/>
        <v>0</v>
      </c>
      <c r="G427" s="133">
        <f t="shared" si="23"/>
        <v>0</v>
      </c>
    </row>
    <row r="428" spans="1:7" ht="60" customHeight="1">
      <c r="A428" s="137" t="s">
        <v>408</v>
      </c>
      <c r="B428" s="133">
        <f t="shared" si="23"/>
        <v>762000</v>
      </c>
      <c r="C428" s="133">
        <f t="shared" si="23"/>
        <v>600000</v>
      </c>
      <c r="D428" s="133">
        <f t="shared" si="23"/>
        <v>162000</v>
      </c>
      <c r="E428" s="133">
        <f t="shared" si="23"/>
        <v>762000</v>
      </c>
      <c r="F428" s="133">
        <f t="shared" si="23"/>
        <v>600000</v>
      </c>
      <c r="G428" s="133">
        <f t="shared" si="23"/>
        <v>162000</v>
      </c>
    </row>
    <row r="429" spans="1:7" ht="60" customHeight="1">
      <c r="A429" s="138" t="s">
        <v>409</v>
      </c>
      <c r="B429" s="133">
        <f t="shared" si="23"/>
        <v>22474205</v>
      </c>
      <c r="C429" s="133">
        <f t="shared" si="23"/>
        <v>17696224.409448817</v>
      </c>
      <c r="D429" s="133">
        <f t="shared" si="23"/>
        <v>4777980.5905511826</v>
      </c>
      <c r="E429" s="133">
        <f t="shared" si="23"/>
        <v>22474205</v>
      </c>
      <c r="F429" s="133">
        <f t="shared" si="23"/>
        <v>22474205</v>
      </c>
      <c r="G429" s="133">
        <f t="shared" si="23"/>
        <v>0</v>
      </c>
    </row>
    <row r="430" spans="1:7" ht="60" customHeight="1">
      <c r="A430" s="135" t="s">
        <v>410</v>
      </c>
      <c r="B430" s="133">
        <f t="shared" ref="B430:G439" si="24">B14+B118+B222+B326</f>
        <v>15240000</v>
      </c>
      <c r="C430" s="133">
        <f t="shared" si="24"/>
        <v>12000000</v>
      </c>
      <c r="D430" s="133">
        <f t="shared" si="24"/>
        <v>3240000</v>
      </c>
      <c r="E430" s="133">
        <f t="shared" si="24"/>
        <v>15240000</v>
      </c>
      <c r="F430" s="133">
        <f t="shared" si="24"/>
        <v>12000000</v>
      </c>
      <c r="G430" s="133">
        <f t="shared" si="24"/>
        <v>3240000</v>
      </c>
    </row>
    <row r="431" spans="1:7" ht="60" customHeight="1">
      <c r="A431" s="135" t="s">
        <v>411</v>
      </c>
      <c r="B431" s="133">
        <f t="shared" si="24"/>
        <v>13000000</v>
      </c>
      <c r="C431" s="133">
        <f t="shared" si="24"/>
        <v>10236220.472440945</v>
      </c>
      <c r="D431" s="133">
        <f t="shared" si="24"/>
        <v>2763779.527559055</v>
      </c>
      <c r="E431" s="133">
        <f t="shared" si="24"/>
        <v>13000000</v>
      </c>
      <c r="F431" s="133">
        <f t="shared" si="24"/>
        <v>10236220.472440945</v>
      </c>
      <c r="G431" s="133">
        <f t="shared" si="24"/>
        <v>2763779.527559055</v>
      </c>
    </row>
    <row r="432" spans="1:7" ht="60" customHeight="1">
      <c r="A432" s="135" t="s">
        <v>412</v>
      </c>
      <c r="B432" s="133">
        <f t="shared" si="24"/>
        <v>5608500</v>
      </c>
      <c r="C432" s="133">
        <f t="shared" si="24"/>
        <v>4416141.5118110236</v>
      </c>
      <c r="D432" s="133">
        <f t="shared" si="24"/>
        <v>1192358.4881889764</v>
      </c>
      <c r="E432" s="133">
        <f t="shared" si="24"/>
        <v>5608500</v>
      </c>
      <c r="F432" s="133">
        <f t="shared" si="24"/>
        <v>4416141.5118110236</v>
      </c>
      <c r="G432" s="133">
        <f t="shared" si="24"/>
        <v>1192358.4881889764</v>
      </c>
    </row>
    <row r="433" spans="1:7" ht="60" customHeight="1">
      <c r="A433" s="135" t="s">
        <v>413</v>
      </c>
      <c r="B433" s="133">
        <f t="shared" si="24"/>
        <v>1587500</v>
      </c>
      <c r="C433" s="133">
        <f t="shared" si="24"/>
        <v>1250000</v>
      </c>
      <c r="D433" s="133">
        <f t="shared" si="24"/>
        <v>337500</v>
      </c>
      <c r="E433" s="133">
        <f t="shared" si="24"/>
        <v>1587500</v>
      </c>
      <c r="F433" s="133">
        <f t="shared" si="24"/>
        <v>1250000</v>
      </c>
      <c r="G433" s="133">
        <f t="shared" si="24"/>
        <v>337500</v>
      </c>
    </row>
    <row r="434" spans="1:7" ht="60" customHeight="1">
      <c r="A434" s="135" t="s">
        <v>414</v>
      </c>
      <c r="B434" s="133">
        <f t="shared" si="24"/>
        <v>1270000</v>
      </c>
      <c r="C434" s="133">
        <f t="shared" si="24"/>
        <v>1000000</v>
      </c>
      <c r="D434" s="133">
        <f t="shared" si="24"/>
        <v>270000</v>
      </c>
      <c r="E434" s="133">
        <f t="shared" si="24"/>
        <v>1270000</v>
      </c>
      <c r="F434" s="133">
        <f t="shared" si="24"/>
        <v>1000000</v>
      </c>
      <c r="G434" s="133">
        <f t="shared" si="24"/>
        <v>270000</v>
      </c>
    </row>
    <row r="435" spans="1:7" ht="60" customHeight="1">
      <c r="A435" s="135" t="s">
        <v>415</v>
      </c>
      <c r="B435" s="133">
        <f t="shared" si="24"/>
        <v>3500000</v>
      </c>
      <c r="C435" s="133">
        <f t="shared" si="24"/>
        <v>2755905.5118110236</v>
      </c>
      <c r="D435" s="133">
        <f t="shared" si="24"/>
        <v>744094.48818897654</v>
      </c>
      <c r="E435" s="133">
        <f t="shared" si="24"/>
        <v>3500000</v>
      </c>
      <c r="F435" s="133">
        <f t="shared" si="24"/>
        <v>2755905.5118110236</v>
      </c>
      <c r="G435" s="133">
        <f t="shared" si="24"/>
        <v>744094.48818897654</v>
      </c>
    </row>
    <row r="436" spans="1:7" ht="60" customHeight="1">
      <c r="A436" s="139" t="s">
        <v>416</v>
      </c>
      <c r="B436" s="133">
        <f t="shared" si="24"/>
        <v>4000000</v>
      </c>
      <c r="C436" s="133">
        <f t="shared" si="24"/>
        <v>3149606.2992125982</v>
      </c>
      <c r="D436" s="133">
        <f t="shared" si="24"/>
        <v>850393.70078740176</v>
      </c>
      <c r="E436" s="133">
        <f t="shared" si="24"/>
        <v>4000000</v>
      </c>
      <c r="F436" s="133">
        <f t="shared" si="24"/>
        <v>3149606.2992125982</v>
      </c>
      <c r="G436" s="133">
        <f t="shared" si="24"/>
        <v>850393.70078740176</v>
      </c>
    </row>
    <row r="437" spans="1:7" ht="60" customHeight="1">
      <c r="A437" s="135" t="s">
        <v>417</v>
      </c>
      <c r="B437" s="133">
        <f t="shared" si="24"/>
        <v>0</v>
      </c>
      <c r="C437" s="133">
        <f t="shared" si="24"/>
        <v>0</v>
      </c>
      <c r="D437" s="133">
        <f t="shared" si="24"/>
        <v>0</v>
      </c>
      <c r="E437" s="133">
        <f t="shared" si="24"/>
        <v>3504956</v>
      </c>
      <c r="F437" s="133">
        <f t="shared" si="24"/>
        <v>2759808</v>
      </c>
      <c r="G437" s="133">
        <f t="shared" si="24"/>
        <v>745148</v>
      </c>
    </row>
    <row r="438" spans="1:7" ht="60" customHeight="1">
      <c r="A438" s="135" t="s">
        <v>418</v>
      </c>
      <c r="B438" s="133">
        <f t="shared" si="24"/>
        <v>15000000</v>
      </c>
      <c r="C438" s="133">
        <f t="shared" si="24"/>
        <v>11811023.622047244</v>
      </c>
      <c r="D438" s="133">
        <f t="shared" si="24"/>
        <v>3188976.3779527564</v>
      </c>
      <c r="E438" s="133">
        <f t="shared" si="24"/>
        <v>15000000</v>
      </c>
      <c r="F438" s="133">
        <f t="shared" si="24"/>
        <v>11811023.622047244</v>
      </c>
      <c r="G438" s="133">
        <f t="shared" si="24"/>
        <v>3188976.3779527564</v>
      </c>
    </row>
    <row r="439" spans="1:7" ht="60" customHeight="1">
      <c r="A439" s="142" t="s">
        <v>419</v>
      </c>
      <c r="B439" s="133">
        <f t="shared" si="24"/>
        <v>73895585</v>
      </c>
      <c r="C439" s="133">
        <f t="shared" si="24"/>
        <v>58185500</v>
      </c>
      <c r="D439" s="133">
        <f t="shared" si="24"/>
        <v>15710085</v>
      </c>
      <c r="E439" s="133">
        <f t="shared" si="24"/>
        <v>78395858</v>
      </c>
      <c r="F439" s="133">
        <f t="shared" si="24"/>
        <v>76624092</v>
      </c>
      <c r="G439" s="133">
        <f t="shared" si="24"/>
        <v>1771766</v>
      </c>
    </row>
    <row r="440" spans="1:7" ht="60" customHeight="1">
      <c r="A440" s="142" t="s">
        <v>572</v>
      </c>
      <c r="B440" s="133">
        <f t="shared" ref="B440:G449" si="25">B24+B128+B232+B336</f>
        <v>85822155</v>
      </c>
      <c r="C440" s="133">
        <f t="shared" si="25"/>
        <v>67576500</v>
      </c>
      <c r="D440" s="133">
        <f t="shared" si="25"/>
        <v>18245655</v>
      </c>
      <c r="E440" s="133">
        <f t="shared" si="25"/>
        <v>275000000</v>
      </c>
      <c r="F440" s="133">
        <f t="shared" si="25"/>
        <v>216535433</v>
      </c>
      <c r="G440" s="133">
        <f t="shared" si="25"/>
        <v>58464567</v>
      </c>
    </row>
    <row r="441" spans="1:7" ht="60" customHeight="1">
      <c r="A441" s="142" t="s">
        <v>573</v>
      </c>
      <c r="B441" s="133">
        <f t="shared" si="25"/>
        <v>259425002</v>
      </c>
      <c r="C441" s="133">
        <f t="shared" si="25"/>
        <v>204271655.11811024</v>
      </c>
      <c r="D441" s="133">
        <f t="shared" si="25"/>
        <v>55153346.88188976</v>
      </c>
      <c r="E441" s="133">
        <f t="shared" si="25"/>
        <v>257460053</v>
      </c>
      <c r="F441" s="133">
        <f t="shared" si="25"/>
        <v>202221698</v>
      </c>
      <c r="G441" s="133">
        <f t="shared" si="25"/>
        <v>55238355</v>
      </c>
    </row>
    <row r="442" spans="1:7" ht="60" customHeight="1">
      <c r="A442" s="142" t="s">
        <v>594</v>
      </c>
      <c r="B442" s="133">
        <f t="shared" si="25"/>
        <v>237449500</v>
      </c>
      <c r="C442" s="133">
        <f t="shared" si="25"/>
        <v>186968110.23622048</v>
      </c>
      <c r="D442" s="133">
        <f t="shared" si="25"/>
        <v>50481389.763779521</v>
      </c>
      <c r="E442" s="133">
        <f t="shared" si="25"/>
        <v>186599340</v>
      </c>
      <c r="F442" s="133">
        <f t="shared" si="25"/>
        <v>185872430</v>
      </c>
      <c r="G442" s="133">
        <f t="shared" si="25"/>
        <v>726910</v>
      </c>
    </row>
    <row r="443" spans="1:7" ht="61.5" customHeight="1">
      <c r="A443" s="142" t="s">
        <v>595</v>
      </c>
      <c r="B443" s="133">
        <f t="shared" si="25"/>
        <v>89852500</v>
      </c>
      <c r="C443" s="133">
        <f t="shared" si="25"/>
        <v>70750000</v>
      </c>
      <c r="D443" s="133">
        <f t="shared" si="25"/>
        <v>19102500</v>
      </c>
      <c r="E443" s="133">
        <f t="shared" si="25"/>
        <v>89852500</v>
      </c>
      <c r="F443" s="133">
        <f t="shared" si="25"/>
        <v>70750000</v>
      </c>
      <c r="G443" s="133">
        <f t="shared" si="25"/>
        <v>19102500</v>
      </c>
    </row>
    <row r="444" spans="1:7" ht="60" customHeight="1">
      <c r="A444" s="142" t="s">
        <v>574</v>
      </c>
      <c r="B444" s="133">
        <f t="shared" si="25"/>
        <v>99341242</v>
      </c>
      <c r="C444" s="133">
        <f t="shared" si="25"/>
        <v>78221450.393700793</v>
      </c>
      <c r="D444" s="133">
        <f t="shared" si="25"/>
        <v>21119791.606299207</v>
      </c>
      <c r="E444" s="133">
        <f t="shared" si="25"/>
        <v>99401184</v>
      </c>
      <c r="F444" s="133">
        <f t="shared" si="25"/>
        <v>78268003</v>
      </c>
      <c r="G444" s="133">
        <f t="shared" si="25"/>
        <v>21133181</v>
      </c>
    </row>
    <row r="445" spans="1:7" ht="60" customHeight="1">
      <c r="A445" s="142" t="s">
        <v>425</v>
      </c>
      <c r="B445" s="133">
        <f t="shared" si="25"/>
        <v>157748077</v>
      </c>
      <c r="C445" s="133">
        <f t="shared" si="25"/>
        <v>124211084.2519685</v>
      </c>
      <c r="D445" s="133">
        <f t="shared" si="25"/>
        <v>33536992.748031497</v>
      </c>
      <c r="E445" s="133">
        <f t="shared" si="25"/>
        <v>221032600</v>
      </c>
      <c r="F445" s="133">
        <f t="shared" si="25"/>
        <v>174158346</v>
      </c>
      <c r="G445" s="133">
        <f t="shared" si="25"/>
        <v>46874254</v>
      </c>
    </row>
    <row r="446" spans="1:7" ht="60" customHeight="1">
      <c r="A446" s="142" t="s">
        <v>426</v>
      </c>
      <c r="B446" s="133">
        <f t="shared" si="25"/>
        <v>2160000</v>
      </c>
      <c r="C446" s="133">
        <f t="shared" si="25"/>
        <v>1700787.4015748031</v>
      </c>
      <c r="D446" s="133">
        <f t="shared" si="25"/>
        <v>459212.59842519695</v>
      </c>
      <c r="E446" s="133">
        <f t="shared" si="25"/>
        <v>1263000</v>
      </c>
      <c r="F446" s="133">
        <f t="shared" si="25"/>
        <v>994000</v>
      </c>
      <c r="G446" s="133">
        <f t="shared" si="25"/>
        <v>269000</v>
      </c>
    </row>
    <row r="447" spans="1:7" ht="60" customHeight="1">
      <c r="A447" s="142" t="s">
        <v>427</v>
      </c>
      <c r="B447" s="133">
        <f t="shared" si="25"/>
        <v>61332480</v>
      </c>
      <c r="C447" s="133">
        <f t="shared" si="25"/>
        <v>48293291.33858268</v>
      </c>
      <c r="D447" s="133">
        <f t="shared" si="25"/>
        <v>13039188.66141732</v>
      </c>
      <c r="E447" s="133">
        <f t="shared" si="25"/>
        <v>61332480</v>
      </c>
      <c r="F447" s="133">
        <f t="shared" si="25"/>
        <v>48293291.33858268</v>
      </c>
      <c r="G447" s="133">
        <f t="shared" si="25"/>
        <v>13039188.66141732</v>
      </c>
    </row>
    <row r="448" spans="1:7" ht="60" customHeight="1">
      <c r="A448" s="142" t="s">
        <v>428</v>
      </c>
      <c r="B448" s="133">
        <f t="shared" si="25"/>
        <v>24651600</v>
      </c>
      <c r="C448" s="133">
        <f t="shared" si="25"/>
        <v>19410708.661417324</v>
      </c>
      <c r="D448" s="133">
        <f t="shared" si="25"/>
        <v>5240891.3385826759</v>
      </c>
      <c r="E448" s="133">
        <f t="shared" si="25"/>
        <v>24651600</v>
      </c>
      <c r="F448" s="133">
        <f t="shared" si="25"/>
        <v>19410708.661417324</v>
      </c>
      <c r="G448" s="133">
        <f t="shared" si="25"/>
        <v>5240891.3385826759</v>
      </c>
    </row>
    <row r="449" spans="1:7" ht="60" customHeight="1">
      <c r="A449" s="142" t="s">
        <v>429</v>
      </c>
      <c r="B449" s="133">
        <f t="shared" si="25"/>
        <v>69950000</v>
      </c>
      <c r="C449" s="133">
        <f t="shared" si="25"/>
        <v>55078740.157480314</v>
      </c>
      <c r="D449" s="133">
        <f t="shared" si="25"/>
        <v>14871259.842519686</v>
      </c>
      <c r="E449" s="133">
        <f t="shared" si="25"/>
        <v>100000000</v>
      </c>
      <c r="F449" s="133">
        <f t="shared" si="25"/>
        <v>78740157</v>
      </c>
      <c r="G449" s="133">
        <f t="shared" si="25"/>
        <v>21259843</v>
      </c>
    </row>
    <row r="450" spans="1:7" ht="60" customHeight="1">
      <c r="A450" s="142" t="s">
        <v>598</v>
      </c>
      <c r="B450" s="133">
        <f t="shared" ref="B450:G459" si="26">B34+B138+B242+B346</f>
        <v>0</v>
      </c>
      <c r="C450" s="133">
        <f t="shared" si="26"/>
        <v>0</v>
      </c>
      <c r="D450" s="133">
        <f t="shared" si="26"/>
        <v>0</v>
      </c>
      <c r="E450" s="133">
        <f t="shared" si="26"/>
        <v>160000000</v>
      </c>
      <c r="F450" s="133">
        <f t="shared" si="26"/>
        <v>125984252</v>
      </c>
      <c r="G450" s="133">
        <f t="shared" si="26"/>
        <v>34015748</v>
      </c>
    </row>
    <row r="451" spans="1:7" ht="60" customHeight="1">
      <c r="A451" s="142" t="s">
        <v>430</v>
      </c>
      <c r="B451" s="133">
        <f t="shared" si="26"/>
        <v>805053</v>
      </c>
      <c r="C451" s="133">
        <f t="shared" si="26"/>
        <v>633900</v>
      </c>
      <c r="D451" s="133">
        <f t="shared" si="26"/>
        <v>171153</v>
      </c>
      <c r="E451" s="133">
        <f t="shared" si="26"/>
        <v>0</v>
      </c>
      <c r="F451" s="133">
        <f t="shared" si="26"/>
        <v>0</v>
      </c>
      <c r="G451" s="133">
        <f t="shared" si="26"/>
        <v>0</v>
      </c>
    </row>
    <row r="452" spans="1:7" ht="60" customHeight="1">
      <c r="A452" s="135" t="s">
        <v>431</v>
      </c>
      <c r="B452" s="133">
        <f t="shared" si="26"/>
        <v>18966064</v>
      </c>
      <c r="C452" s="133">
        <f t="shared" si="26"/>
        <v>14933908.661417322</v>
      </c>
      <c r="D452" s="133">
        <f t="shared" si="26"/>
        <v>4032155.3385826778</v>
      </c>
      <c r="E452" s="133">
        <f t="shared" si="26"/>
        <v>18966064</v>
      </c>
      <c r="F452" s="133">
        <f t="shared" si="26"/>
        <v>14933908.661417322</v>
      </c>
      <c r="G452" s="133">
        <f t="shared" si="26"/>
        <v>4032155.3385826778</v>
      </c>
    </row>
    <row r="453" spans="1:7" ht="60" customHeight="1">
      <c r="A453" s="135" t="s">
        <v>528</v>
      </c>
      <c r="B453" s="133">
        <f t="shared" si="26"/>
        <v>0</v>
      </c>
      <c r="C453" s="133">
        <f t="shared" si="26"/>
        <v>0</v>
      </c>
      <c r="D453" s="133">
        <f t="shared" si="26"/>
        <v>0</v>
      </c>
      <c r="E453" s="133">
        <f t="shared" si="26"/>
        <v>0</v>
      </c>
      <c r="F453" s="133">
        <f t="shared" si="26"/>
        <v>0</v>
      </c>
      <c r="G453" s="133">
        <f t="shared" si="26"/>
        <v>0</v>
      </c>
    </row>
    <row r="454" spans="1:7" ht="60" customHeight="1">
      <c r="A454" s="135" t="s">
        <v>563</v>
      </c>
      <c r="B454" s="133">
        <f t="shared" si="26"/>
        <v>0</v>
      </c>
      <c r="C454" s="133">
        <f t="shared" si="26"/>
        <v>0</v>
      </c>
      <c r="D454" s="133">
        <f t="shared" si="26"/>
        <v>0</v>
      </c>
      <c r="E454" s="133">
        <f t="shared" si="26"/>
        <v>2500000</v>
      </c>
      <c r="F454" s="133">
        <f t="shared" si="26"/>
        <v>1968504</v>
      </c>
      <c r="G454" s="133">
        <f t="shared" si="26"/>
        <v>531496</v>
      </c>
    </row>
    <row r="455" spans="1:7" ht="60" customHeight="1">
      <c r="A455" s="135" t="s">
        <v>564</v>
      </c>
      <c r="B455" s="133">
        <f t="shared" si="26"/>
        <v>0</v>
      </c>
      <c r="C455" s="133">
        <f t="shared" si="26"/>
        <v>0</v>
      </c>
      <c r="D455" s="133">
        <f t="shared" si="26"/>
        <v>0</v>
      </c>
      <c r="E455" s="133">
        <f t="shared" si="26"/>
        <v>0</v>
      </c>
      <c r="F455" s="133">
        <f t="shared" si="26"/>
        <v>0</v>
      </c>
      <c r="G455" s="133">
        <f t="shared" si="26"/>
        <v>0</v>
      </c>
    </row>
    <row r="456" spans="1:7" ht="60" customHeight="1">
      <c r="A456" s="135" t="s">
        <v>565</v>
      </c>
      <c r="B456" s="133">
        <f t="shared" si="26"/>
        <v>0</v>
      </c>
      <c r="C456" s="133">
        <f t="shared" si="26"/>
        <v>0</v>
      </c>
      <c r="D456" s="133">
        <f t="shared" si="26"/>
        <v>0</v>
      </c>
      <c r="E456" s="133">
        <f t="shared" si="26"/>
        <v>104397</v>
      </c>
      <c r="F456" s="133">
        <f t="shared" si="26"/>
        <v>82202</v>
      </c>
      <c r="G456" s="133">
        <f t="shared" si="26"/>
        <v>22195</v>
      </c>
    </row>
    <row r="457" spans="1:7" ht="60" customHeight="1">
      <c r="A457" s="135" t="s">
        <v>566</v>
      </c>
      <c r="B457" s="133">
        <f t="shared" si="26"/>
        <v>0</v>
      </c>
      <c r="C457" s="133">
        <f t="shared" si="26"/>
        <v>0</v>
      </c>
      <c r="D457" s="133">
        <f t="shared" si="26"/>
        <v>0</v>
      </c>
      <c r="E457" s="133">
        <f t="shared" si="26"/>
        <v>0</v>
      </c>
      <c r="F457" s="133">
        <f t="shared" si="26"/>
        <v>0</v>
      </c>
      <c r="G457" s="133">
        <f t="shared" si="26"/>
        <v>0</v>
      </c>
    </row>
    <row r="458" spans="1:7" ht="60" customHeight="1">
      <c r="A458" s="135" t="s">
        <v>590</v>
      </c>
      <c r="B458" s="133">
        <f t="shared" si="26"/>
        <v>0</v>
      </c>
      <c r="C458" s="133">
        <f t="shared" si="26"/>
        <v>0</v>
      </c>
      <c r="D458" s="133">
        <f t="shared" si="26"/>
        <v>0</v>
      </c>
      <c r="E458" s="133">
        <f t="shared" si="26"/>
        <v>9133385</v>
      </c>
      <c r="F458" s="133">
        <f t="shared" si="26"/>
        <v>7191642</v>
      </c>
      <c r="G458" s="133">
        <f t="shared" si="26"/>
        <v>1941743</v>
      </c>
    </row>
    <row r="459" spans="1:7" ht="60" customHeight="1">
      <c r="A459" s="135" t="s">
        <v>591</v>
      </c>
      <c r="B459" s="133">
        <f t="shared" si="26"/>
        <v>0</v>
      </c>
      <c r="C459" s="133">
        <f t="shared" si="26"/>
        <v>0</v>
      </c>
      <c r="D459" s="133">
        <f t="shared" si="26"/>
        <v>0</v>
      </c>
      <c r="E459" s="133">
        <f t="shared" si="26"/>
        <v>200000000</v>
      </c>
      <c r="F459" s="133">
        <f t="shared" si="26"/>
        <v>157480315</v>
      </c>
      <c r="G459" s="133">
        <f t="shared" si="26"/>
        <v>42519685</v>
      </c>
    </row>
    <row r="460" spans="1:7" ht="60" customHeight="1">
      <c r="A460" s="153" t="s">
        <v>438</v>
      </c>
      <c r="B460" s="133">
        <f t="shared" ref="B460:G462" si="27">B44+B148+B252+B356</f>
        <v>0</v>
      </c>
      <c r="C460" s="133">
        <f t="shared" si="27"/>
        <v>0</v>
      </c>
      <c r="D460" s="133">
        <f t="shared" si="27"/>
        <v>0</v>
      </c>
      <c r="E460" s="133">
        <f t="shared" si="27"/>
        <v>4348600</v>
      </c>
      <c r="F460" s="133">
        <f t="shared" si="27"/>
        <v>3424094</v>
      </c>
      <c r="G460" s="133">
        <f t="shared" si="27"/>
        <v>924506</v>
      </c>
    </row>
    <row r="461" spans="1:7" ht="60" customHeight="1">
      <c r="A461" s="153" t="s">
        <v>604</v>
      </c>
      <c r="B461" s="133">
        <f t="shared" si="27"/>
        <v>0</v>
      </c>
      <c r="C461" s="133">
        <f t="shared" si="27"/>
        <v>0</v>
      </c>
      <c r="D461" s="133">
        <f t="shared" si="27"/>
        <v>0</v>
      </c>
      <c r="E461" s="133">
        <f t="shared" si="27"/>
        <v>1270000</v>
      </c>
      <c r="F461" s="133">
        <f t="shared" si="27"/>
        <v>1000000</v>
      </c>
      <c r="G461" s="133">
        <f t="shared" si="27"/>
        <v>270000</v>
      </c>
    </row>
    <row r="462" spans="1:7" ht="60" customHeight="1">
      <c r="A462" s="153" t="s">
        <v>605</v>
      </c>
      <c r="B462" s="133">
        <f t="shared" si="27"/>
        <v>0</v>
      </c>
      <c r="C462" s="133">
        <f t="shared" si="27"/>
        <v>0</v>
      </c>
      <c r="D462" s="133">
        <f t="shared" si="27"/>
        <v>0</v>
      </c>
      <c r="E462" s="133">
        <f t="shared" si="27"/>
        <v>517525</v>
      </c>
      <c r="F462" s="133">
        <f t="shared" si="27"/>
        <v>407500</v>
      </c>
      <c r="G462" s="133">
        <f t="shared" si="27"/>
        <v>110025</v>
      </c>
    </row>
    <row r="463" spans="1:7" ht="60" customHeight="1">
      <c r="A463" s="135" t="s">
        <v>567</v>
      </c>
      <c r="B463" s="133">
        <f t="shared" ref="B463:G463" si="28">B47+B151+B255+B358</f>
        <v>0</v>
      </c>
      <c r="C463" s="133">
        <f t="shared" si="28"/>
        <v>0</v>
      </c>
      <c r="D463" s="133">
        <f t="shared" si="28"/>
        <v>0</v>
      </c>
      <c r="E463" s="133">
        <f t="shared" si="28"/>
        <v>1866153</v>
      </c>
      <c r="F463" s="133">
        <f t="shared" si="28"/>
        <v>1469412</v>
      </c>
      <c r="G463" s="133">
        <f t="shared" si="28"/>
        <v>396741</v>
      </c>
    </row>
    <row r="464" spans="1:7" ht="60" customHeight="1">
      <c r="A464" s="135" t="s">
        <v>640</v>
      </c>
      <c r="B464" s="133">
        <f t="shared" ref="B464:E466" si="29">B48+B152+B256+B359</f>
        <v>0</v>
      </c>
      <c r="C464" s="133">
        <f t="shared" si="29"/>
        <v>0</v>
      </c>
      <c r="D464" s="133">
        <f t="shared" si="29"/>
        <v>0</v>
      </c>
      <c r="E464" s="133">
        <f t="shared" si="29"/>
        <v>52000</v>
      </c>
      <c r="F464" s="133">
        <f t="shared" ref="F464:G465" si="30">F48+F152+F256+F359</f>
        <v>41000</v>
      </c>
      <c r="G464" s="133">
        <f t="shared" si="30"/>
        <v>11000</v>
      </c>
    </row>
    <row r="465" spans="1:7" ht="60" customHeight="1">
      <c r="A465" s="135" t="s">
        <v>641</v>
      </c>
      <c r="B465" s="133">
        <f t="shared" si="29"/>
        <v>0</v>
      </c>
      <c r="C465" s="133">
        <f t="shared" si="29"/>
        <v>0</v>
      </c>
      <c r="D465" s="133">
        <f t="shared" si="29"/>
        <v>0</v>
      </c>
      <c r="E465" s="133">
        <f t="shared" si="29"/>
        <v>480000</v>
      </c>
      <c r="F465" s="133">
        <f t="shared" si="30"/>
        <v>314000</v>
      </c>
      <c r="G465" s="133">
        <f t="shared" si="30"/>
        <v>166000</v>
      </c>
    </row>
    <row r="466" spans="1:7" ht="60" customHeight="1">
      <c r="A466" s="135" t="s">
        <v>622</v>
      </c>
      <c r="B466" s="133">
        <f t="shared" si="29"/>
        <v>0</v>
      </c>
      <c r="C466" s="133">
        <f t="shared" si="29"/>
        <v>0</v>
      </c>
      <c r="D466" s="133">
        <f t="shared" ref="D466:G466" si="31">D50+D154+D258+D359</f>
        <v>0</v>
      </c>
      <c r="E466" s="133">
        <f t="shared" si="31"/>
        <v>1260615</v>
      </c>
      <c r="F466" s="133">
        <f t="shared" si="31"/>
        <v>992610</v>
      </c>
      <c r="G466" s="133">
        <f t="shared" si="31"/>
        <v>268005</v>
      </c>
    </row>
    <row r="467" spans="1:7" ht="60" customHeight="1">
      <c r="A467" s="144" t="s">
        <v>432</v>
      </c>
      <c r="B467" s="133">
        <f t="shared" ref="B467:G467" si="32">B51+B155+B259+B363</f>
        <v>1366292237</v>
      </c>
      <c r="C467" s="133">
        <f t="shared" si="32"/>
        <v>1075820265.1338584</v>
      </c>
      <c r="D467" s="133">
        <f t="shared" si="32"/>
        <v>290471971.86614174</v>
      </c>
      <c r="E467" s="133">
        <f t="shared" si="32"/>
        <v>1948506559.3070865</v>
      </c>
      <c r="F467" s="133">
        <f t="shared" si="32"/>
        <v>1597676257.4330707</v>
      </c>
      <c r="G467" s="133">
        <f t="shared" si="32"/>
        <v>350830301.87401575</v>
      </c>
    </row>
    <row r="468" spans="1:7" ht="60" customHeight="1">
      <c r="A468" s="148" t="s">
        <v>44</v>
      </c>
      <c r="B468" s="133">
        <f t="shared" ref="B468:G468" si="33">B52+B157+B260+B364</f>
        <v>0</v>
      </c>
      <c r="C468" s="133">
        <f t="shared" si="33"/>
        <v>0</v>
      </c>
      <c r="D468" s="133">
        <f t="shared" si="33"/>
        <v>0</v>
      </c>
      <c r="E468" s="133">
        <f t="shared" si="33"/>
        <v>0</v>
      </c>
      <c r="F468" s="133">
        <f t="shared" si="33"/>
        <v>0</v>
      </c>
      <c r="G468" s="133">
        <f t="shared" si="33"/>
        <v>0</v>
      </c>
    </row>
    <row r="469" spans="1:7" ht="60" customHeight="1">
      <c r="A469" s="149" t="s">
        <v>433</v>
      </c>
      <c r="B469" s="133">
        <f t="shared" ref="B469:G478" si="34">B53+B157+B261+B365</f>
        <v>14256351</v>
      </c>
      <c r="C469" s="133">
        <f t="shared" si="34"/>
        <v>11225473</v>
      </c>
      <c r="D469" s="133">
        <f t="shared" si="34"/>
        <v>3030878</v>
      </c>
      <c r="E469" s="133">
        <f t="shared" si="34"/>
        <v>14256351</v>
      </c>
      <c r="F469" s="133">
        <f t="shared" si="34"/>
        <v>11225473</v>
      </c>
      <c r="G469" s="133">
        <f t="shared" si="34"/>
        <v>3030878</v>
      </c>
    </row>
    <row r="470" spans="1:7" ht="60" customHeight="1">
      <c r="A470" s="149" t="s">
        <v>434</v>
      </c>
      <c r="B470" s="133">
        <f t="shared" si="34"/>
        <v>12000000</v>
      </c>
      <c r="C470" s="133">
        <f t="shared" si="34"/>
        <v>9448818.8976377957</v>
      </c>
      <c r="D470" s="133">
        <f t="shared" si="34"/>
        <v>2551181.1023622043</v>
      </c>
      <c r="E470" s="133">
        <f t="shared" si="34"/>
        <v>5500000</v>
      </c>
      <c r="F470" s="133">
        <f t="shared" si="34"/>
        <v>4330709</v>
      </c>
      <c r="G470" s="133">
        <f t="shared" si="34"/>
        <v>1169291</v>
      </c>
    </row>
    <row r="471" spans="1:7" ht="60" customHeight="1">
      <c r="A471" s="135" t="s">
        <v>435</v>
      </c>
      <c r="B471" s="133">
        <f t="shared" si="34"/>
        <v>10000000</v>
      </c>
      <c r="C471" s="133">
        <f t="shared" si="34"/>
        <v>7874015.7480314961</v>
      </c>
      <c r="D471" s="133">
        <f t="shared" si="34"/>
        <v>2125984.2519685039</v>
      </c>
      <c r="E471" s="133">
        <f t="shared" si="34"/>
        <v>33076916</v>
      </c>
      <c r="F471" s="133">
        <f t="shared" si="34"/>
        <v>26044816</v>
      </c>
      <c r="G471" s="133">
        <f t="shared" si="34"/>
        <v>7032100</v>
      </c>
    </row>
    <row r="472" spans="1:7" ht="60" customHeight="1">
      <c r="A472" s="135" t="s">
        <v>436</v>
      </c>
      <c r="B472" s="133">
        <f t="shared" si="34"/>
        <v>11906000</v>
      </c>
      <c r="C472" s="133">
        <f t="shared" si="34"/>
        <v>9374803.1496062987</v>
      </c>
      <c r="D472" s="133">
        <f t="shared" si="34"/>
        <v>2531196.8503937013</v>
      </c>
      <c r="E472" s="133">
        <f t="shared" si="34"/>
        <v>16906000</v>
      </c>
      <c r="F472" s="133">
        <f t="shared" si="34"/>
        <v>13311811</v>
      </c>
      <c r="G472" s="133">
        <f t="shared" si="34"/>
        <v>3594189</v>
      </c>
    </row>
    <row r="473" spans="1:7" ht="60" customHeight="1">
      <c r="A473" s="153" t="s">
        <v>437</v>
      </c>
      <c r="B473" s="133">
        <f t="shared" si="34"/>
        <v>38605330</v>
      </c>
      <c r="C473" s="133">
        <f t="shared" si="34"/>
        <v>30397897.637795277</v>
      </c>
      <c r="D473" s="133">
        <f t="shared" si="34"/>
        <v>8207432.3622047231</v>
      </c>
      <c r="E473" s="133">
        <f t="shared" si="34"/>
        <v>42605330</v>
      </c>
      <c r="F473" s="133">
        <f t="shared" si="34"/>
        <v>33547504</v>
      </c>
      <c r="G473" s="133">
        <f t="shared" si="34"/>
        <v>9057826</v>
      </c>
    </row>
    <row r="474" spans="1:7" ht="60" customHeight="1">
      <c r="A474" s="153" t="s">
        <v>438</v>
      </c>
      <c r="B474" s="133">
        <f t="shared" si="34"/>
        <v>3485000</v>
      </c>
      <c r="C474" s="133">
        <f t="shared" si="34"/>
        <v>2744094.4881889764</v>
      </c>
      <c r="D474" s="133">
        <f t="shared" si="34"/>
        <v>740905.51181102358</v>
      </c>
      <c r="E474" s="133">
        <f t="shared" si="34"/>
        <v>0</v>
      </c>
      <c r="F474" s="133">
        <f t="shared" si="34"/>
        <v>0</v>
      </c>
      <c r="G474" s="133">
        <f t="shared" si="34"/>
        <v>0</v>
      </c>
    </row>
    <row r="475" spans="1:7" ht="60" customHeight="1">
      <c r="A475" s="153" t="s">
        <v>439</v>
      </c>
      <c r="B475" s="133">
        <f t="shared" si="34"/>
        <v>6350000</v>
      </c>
      <c r="C475" s="133">
        <f t="shared" si="34"/>
        <v>5000000</v>
      </c>
      <c r="D475" s="133">
        <f t="shared" si="34"/>
        <v>1350000</v>
      </c>
      <c r="E475" s="133">
        <f t="shared" si="34"/>
        <v>0</v>
      </c>
      <c r="F475" s="133">
        <f t="shared" si="34"/>
        <v>0</v>
      </c>
      <c r="G475" s="133">
        <f t="shared" si="34"/>
        <v>0</v>
      </c>
    </row>
    <row r="476" spans="1:7" ht="60" customHeight="1">
      <c r="A476" s="154" t="s">
        <v>440</v>
      </c>
      <c r="B476" s="133">
        <f t="shared" si="34"/>
        <v>11022591</v>
      </c>
      <c r="C476" s="133">
        <f t="shared" si="34"/>
        <v>8679206</v>
      </c>
      <c r="D476" s="133">
        <f t="shared" si="34"/>
        <v>2343385</v>
      </c>
      <c r="E476" s="133">
        <f t="shared" si="34"/>
        <v>11022591</v>
      </c>
      <c r="F476" s="133">
        <f t="shared" si="34"/>
        <v>8679206</v>
      </c>
      <c r="G476" s="133">
        <f t="shared" si="34"/>
        <v>2343385</v>
      </c>
    </row>
    <row r="477" spans="1:7" ht="60" customHeight="1">
      <c r="A477" s="154" t="s">
        <v>441</v>
      </c>
      <c r="B477" s="133">
        <f t="shared" si="34"/>
        <v>6000000</v>
      </c>
      <c r="C477" s="133">
        <f t="shared" si="34"/>
        <v>4724409.4488188978</v>
      </c>
      <c r="D477" s="133">
        <f t="shared" si="34"/>
        <v>1275590.5511811022</v>
      </c>
      <c r="E477" s="133">
        <f t="shared" si="34"/>
        <v>1000000</v>
      </c>
      <c r="F477" s="133">
        <f t="shared" si="34"/>
        <v>787401.57480314956</v>
      </c>
      <c r="G477" s="133">
        <f t="shared" si="34"/>
        <v>212598.42519685044</v>
      </c>
    </row>
    <row r="478" spans="1:7" ht="60" customHeight="1">
      <c r="A478" s="154" t="s">
        <v>442</v>
      </c>
      <c r="B478" s="133">
        <f t="shared" si="34"/>
        <v>0</v>
      </c>
      <c r="C478" s="133">
        <f t="shared" si="34"/>
        <v>0</v>
      </c>
      <c r="D478" s="133">
        <f t="shared" si="34"/>
        <v>0</v>
      </c>
      <c r="E478" s="133">
        <f t="shared" si="34"/>
        <v>0</v>
      </c>
      <c r="F478" s="133">
        <f t="shared" si="34"/>
        <v>0</v>
      </c>
      <c r="G478" s="133">
        <f t="shared" si="34"/>
        <v>0</v>
      </c>
    </row>
    <row r="479" spans="1:7" ht="60" customHeight="1">
      <c r="A479" s="154" t="s">
        <v>443</v>
      </c>
      <c r="B479" s="133">
        <f t="shared" ref="B479:G488" si="35">B63+B167+B271+B375</f>
        <v>1270000</v>
      </c>
      <c r="C479" s="133">
        <f t="shared" si="35"/>
        <v>1000000</v>
      </c>
      <c r="D479" s="133">
        <f t="shared" si="35"/>
        <v>270000</v>
      </c>
      <c r="E479" s="133">
        <f t="shared" si="35"/>
        <v>1270000</v>
      </c>
      <c r="F479" s="133">
        <f t="shared" si="35"/>
        <v>1000000</v>
      </c>
      <c r="G479" s="133">
        <f t="shared" si="35"/>
        <v>270000</v>
      </c>
    </row>
    <row r="480" spans="1:7" ht="60" customHeight="1">
      <c r="A480" s="154" t="s">
        <v>444</v>
      </c>
      <c r="B480" s="133">
        <f t="shared" si="35"/>
        <v>8955000</v>
      </c>
      <c r="C480" s="133">
        <f t="shared" si="35"/>
        <v>7051181.1023622043</v>
      </c>
      <c r="D480" s="133">
        <f t="shared" si="35"/>
        <v>1903818.8976377957</v>
      </c>
      <c r="E480" s="133">
        <f t="shared" si="35"/>
        <v>8955000</v>
      </c>
      <c r="F480" s="133">
        <f t="shared" si="35"/>
        <v>7051181.1023622043</v>
      </c>
      <c r="G480" s="133">
        <f t="shared" si="35"/>
        <v>1903818.8976377957</v>
      </c>
    </row>
    <row r="481" spans="1:7" ht="60" customHeight="1">
      <c r="A481" s="154" t="s">
        <v>445</v>
      </c>
      <c r="B481" s="133">
        <f t="shared" si="35"/>
        <v>5080000</v>
      </c>
      <c r="C481" s="133">
        <f t="shared" si="35"/>
        <v>4000000</v>
      </c>
      <c r="D481" s="133">
        <f t="shared" si="35"/>
        <v>1080000</v>
      </c>
      <c r="E481" s="133">
        <f t="shared" si="35"/>
        <v>0</v>
      </c>
      <c r="F481" s="133">
        <f t="shared" si="35"/>
        <v>0</v>
      </c>
      <c r="G481" s="133">
        <f t="shared" si="35"/>
        <v>0</v>
      </c>
    </row>
    <row r="482" spans="1:7" ht="60" customHeight="1">
      <c r="A482" s="154" t="s">
        <v>446</v>
      </c>
      <c r="B482" s="133">
        <f t="shared" si="35"/>
        <v>29356976</v>
      </c>
      <c r="C482" s="133">
        <f t="shared" si="35"/>
        <v>23115729</v>
      </c>
      <c r="D482" s="133">
        <f t="shared" si="35"/>
        <v>6241247</v>
      </c>
      <c r="E482" s="133">
        <f t="shared" si="35"/>
        <v>29356976</v>
      </c>
      <c r="F482" s="133">
        <f t="shared" si="35"/>
        <v>23115729</v>
      </c>
      <c r="G482" s="133">
        <f t="shared" si="35"/>
        <v>6241247</v>
      </c>
    </row>
    <row r="483" spans="1:7" ht="60" customHeight="1">
      <c r="A483" s="137" t="s">
        <v>447</v>
      </c>
      <c r="B483" s="133">
        <f t="shared" si="35"/>
        <v>9525000</v>
      </c>
      <c r="C483" s="133">
        <f t="shared" si="35"/>
        <v>7500000</v>
      </c>
      <c r="D483" s="133">
        <f t="shared" si="35"/>
        <v>2025000</v>
      </c>
      <c r="E483" s="133">
        <f t="shared" si="35"/>
        <v>9525000</v>
      </c>
      <c r="F483" s="133">
        <f t="shared" si="35"/>
        <v>7500000</v>
      </c>
      <c r="G483" s="133">
        <f t="shared" si="35"/>
        <v>2025000</v>
      </c>
    </row>
    <row r="484" spans="1:7" ht="60" customHeight="1">
      <c r="A484" s="153" t="s">
        <v>448</v>
      </c>
      <c r="B484" s="133">
        <f t="shared" si="35"/>
        <v>1270000</v>
      </c>
      <c r="C484" s="133">
        <f t="shared" si="35"/>
        <v>1000000</v>
      </c>
      <c r="D484" s="133">
        <f t="shared" si="35"/>
        <v>270000</v>
      </c>
      <c r="E484" s="133">
        <f t="shared" si="35"/>
        <v>1270000</v>
      </c>
      <c r="F484" s="133">
        <f t="shared" si="35"/>
        <v>1000000</v>
      </c>
      <c r="G484" s="133">
        <f t="shared" si="35"/>
        <v>270000</v>
      </c>
    </row>
    <row r="485" spans="1:7" ht="60" customHeight="1">
      <c r="A485" s="138" t="s">
        <v>449</v>
      </c>
      <c r="B485" s="133">
        <f t="shared" si="35"/>
        <v>13333333</v>
      </c>
      <c r="C485" s="133">
        <f t="shared" si="35"/>
        <v>10498687.401574804</v>
      </c>
      <c r="D485" s="133">
        <f t="shared" si="35"/>
        <v>2834645.5984251965</v>
      </c>
      <c r="E485" s="133">
        <f t="shared" si="35"/>
        <v>18321367</v>
      </c>
      <c r="F485" s="133">
        <f t="shared" si="35"/>
        <v>14451785</v>
      </c>
      <c r="G485" s="133">
        <f t="shared" si="35"/>
        <v>3869582</v>
      </c>
    </row>
    <row r="486" spans="1:7" ht="60" customHeight="1">
      <c r="A486" s="138" t="s">
        <v>570</v>
      </c>
      <c r="B486" s="133">
        <f t="shared" si="35"/>
        <v>0</v>
      </c>
      <c r="C486" s="133">
        <f t="shared" si="35"/>
        <v>0</v>
      </c>
      <c r="D486" s="133">
        <f t="shared" si="35"/>
        <v>0</v>
      </c>
      <c r="E486" s="133">
        <f t="shared" si="35"/>
        <v>15140362</v>
      </c>
      <c r="F486" s="133">
        <f t="shared" si="35"/>
        <v>11921545</v>
      </c>
      <c r="G486" s="133">
        <f t="shared" si="35"/>
        <v>3218817</v>
      </c>
    </row>
    <row r="487" spans="1:7" ht="60" customHeight="1">
      <c r="A487" s="138" t="s">
        <v>569</v>
      </c>
      <c r="B487" s="133">
        <f t="shared" si="35"/>
        <v>0</v>
      </c>
      <c r="C487" s="133">
        <f t="shared" si="35"/>
        <v>0</v>
      </c>
      <c r="D487" s="133">
        <f t="shared" si="35"/>
        <v>0</v>
      </c>
      <c r="E487" s="133">
        <f t="shared" si="35"/>
        <v>3000000</v>
      </c>
      <c r="F487" s="133">
        <f t="shared" si="35"/>
        <v>2362205</v>
      </c>
      <c r="G487" s="133">
        <f t="shared" si="35"/>
        <v>637795</v>
      </c>
    </row>
    <row r="488" spans="1:7" ht="60" customHeight="1">
      <c r="A488" s="138" t="s">
        <v>568</v>
      </c>
      <c r="B488" s="133">
        <f t="shared" si="35"/>
        <v>0</v>
      </c>
      <c r="C488" s="133">
        <f t="shared" si="35"/>
        <v>0</v>
      </c>
      <c r="D488" s="133">
        <f t="shared" si="35"/>
        <v>0</v>
      </c>
      <c r="E488" s="133">
        <f t="shared" si="35"/>
        <v>12019280</v>
      </c>
      <c r="F488" s="133">
        <f t="shared" si="35"/>
        <v>9464000</v>
      </c>
      <c r="G488" s="133">
        <f t="shared" si="35"/>
        <v>2555280</v>
      </c>
    </row>
    <row r="489" spans="1:7" ht="60" customHeight="1">
      <c r="A489" s="142" t="s">
        <v>450</v>
      </c>
      <c r="B489" s="133">
        <f t="shared" ref="B489:G495" si="36">B73+B177+B281+B385</f>
        <v>1140000</v>
      </c>
      <c r="C489" s="133">
        <f t="shared" si="36"/>
        <v>897637.7952755905</v>
      </c>
      <c r="D489" s="133">
        <f t="shared" si="36"/>
        <v>242362.2047244095</v>
      </c>
      <c r="E489" s="133">
        <f t="shared" si="36"/>
        <v>1140000</v>
      </c>
      <c r="F489" s="133">
        <f t="shared" si="36"/>
        <v>897637.7952755905</v>
      </c>
      <c r="G489" s="133">
        <f t="shared" si="36"/>
        <v>242362.2047244095</v>
      </c>
    </row>
    <row r="490" spans="1:7" ht="60" customHeight="1">
      <c r="A490" s="142" t="s">
        <v>430</v>
      </c>
      <c r="B490" s="133">
        <f t="shared" si="36"/>
        <v>0</v>
      </c>
      <c r="C490" s="133">
        <f t="shared" si="36"/>
        <v>0</v>
      </c>
      <c r="D490" s="133">
        <f t="shared" si="36"/>
        <v>0</v>
      </c>
      <c r="E490" s="133">
        <f t="shared" si="36"/>
        <v>805053</v>
      </c>
      <c r="F490" s="133">
        <f t="shared" si="36"/>
        <v>633900</v>
      </c>
      <c r="G490" s="133">
        <f t="shared" si="36"/>
        <v>171153</v>
      </c>
    </row>
    <row r="491" spans="1:7" ht="60" customHeight="1">
      <c r="A491" s="142" t="s">
        <v>528</v>
      </c>
      <c r="B491" s="133">
        <f t="shared" si="36"/>
        <v>0</v>
      </c>
      <c r="C491" s="133">
        <f t="shared" si="36"/>
        <v>0</v>
      </c>
      <c r="D491" s="133">
        <f t="shared" si="36"/>
        <v>0</v>
      </c>
      <c r="E491" s="133">
        <f t="shared" si="36"/>
        <v>1195000</v>
      </c>
      <c r="F491" s="133">
        <f t="shared" si="36"/>
        <v>940945</v>
      </c>
      <c r="G491" s="133">
        <f t="shared" si="36"/>
        <v>254055</v>
      </c>
    </row>
    <row r="492" spans="1:7" ht="60" customHeight="1">
      <c r="A492" s="135" t="s">
        <v>566</v>
      </c>
      <c r="B492" s="133">
        <f t="shared" si="36"/>
        <v>0</v>
      </c>
      <c r="C492" s="133">
        <f t="shared" si="36"/>
        <v>0</v>
      </c>
      <c r="D492" s="133">
        <f t="shared" si="36"/>
        <v>0</v>
      </c>
      <c r="E492" s="133">
        <f t="shared" si="36"/>
        <v>2538675</v>
      </c>
      <c r="F492" s="133">
        <f t="shared" si="36"/>
        <v>1998957</v>
      </c>
      <c r="G492" s="133">
        <f t="shared" si="36"/>
        <v>539718</v>
      </c>
    </row>
    <row r="493" spans="1:7" ht="60" customHeight="1">
      <c r="A493" s="135" t="s">
        <v>617</v>
      </c>
      <c r="B493" s="133">
        <f t="shared" si="36"/>
        <v>0</v>
      </c>
      <c r="C493" s="133">
        <f t="shared" si="36"/>
        <v>0</v>
      </c>
      <c r="D493" s="133">
        <f t="shared" si="36"/>
        <v>0</v>
      </c>
      <c r="E493" s="133">
        <f t="shared" si="36"/>
        <v>4179122</v>
      </c>
      <c r="F493" s="133">
        <f t="shared" si="36"/>
        <v>3700000</v>
      </c>
      <c r="G493" s="133">
        <f t="shared" si="36"/>
        <v>479122</v>
      </c>
    </row>
    <row r="494" spans="1:7" ht="60" customHeight="1">
      <c r="A494" s="135" t="s">
        <v>621</v>
      </c>
      <c r="B494" s="133">
        <f t="shared" si="36"/>
        <v>0</v>
      </c>
      <c r="C494" s="133">
        <f t="shared" si="36"/>
        <v>0</v>
      </c>
      <c r="D494" s="133">
        <f t="shared" si="36"/>
        <v>0</v>
      </c>
      <c r="E494" s="133">
        <f t="shared" si="36"/>
        <v>2540000</v>
      </c>
      <c r="F494" s="133">
        <f t="shared" si="36"/>
        <v>2000000</v>
      </c>
      <c r="G494" s="133">
        <f t="shared" si="36"/>
        <v>540000</v>
      </c>
    </row>
    <row r="495" spans="1:7" ht="60" customHeight="1">
      <c r="A495" s="135" t="s">
        <v>623</v>
      </c>
      <c r="B495" s="133">
        <f t="shared" si="36"/>
        <v>0</v>
      </c>
      <c r="C495" s="133">
        <f t="shared" si="36"/>
        <v>0</v>
      </c>
      <c r="D495" s="133">
        <f t="shared" si="36"/>
        <v>0</v>
      </c>
      <c r="E495" s="133">
        <f t="shared" si="36"/>
        <v>10714338</v>
      </c>
      <c r="F495" s="133">
        <f t="shared" si="36"/>
        <v>8436486</v>
      </c>
      <c r="G495" s="133">
        <f t="shared" si="36"/>
        <v>2277852</v>
      </c>
    </row>
    <row r="496" spans="1:7" ht="60" customHeight="1">
      <c r="A496" s="135" t="s">
        <v>625</v>
      </c>
      <c r="B496" s="133"/>
      <c r="C496" s="133"/>
      <c r="D496" s="133"/>
      <c r="E496" s="133">
        <f t="shared" ref="E496:G500" si="37">E80+E184+E288+E392</f>
        <v>608485</v>
      </c>
      <c r="F496" s="133">
        <f t="shared" si="37"/>
        <v>479122</v>
      </c>
      <c r="G496" s="133">
        <f t="shared" si="37"/>
        <v>129363</v>
      </c>
    </row>
    <row r="497" spans="1:7" ht="60" customHeight="1">
      <c r="A497" s="135" t="s">
        <v>627</v>
      </c>
      <c r="B497" s="133"/>
      <c r="C497" s="133"/>
      <c r="D497" s="133"/>
      <c r="E497" s="133">
        <f t="shared" si="37"/>
        <v>2853361</v>
      </c>
      <c r="F497" s="133">
        <f t="shared" si="37"/>
        <v>2246741</v>
      </c>
      <c r="G497" s="133">
        <f t="shared" si="37"/>
        <v>606620</v>
      </c>
    </row>
    <row r="498" spans="1:7" ht="60" customHeight="1">
      <c r="A498" s="135" t="s">
        <v>635</v>
      </c>
      <c r="B498" s="133"/>
      <c r="C498" s="133"/>
      <c r="D498" s="133"/>
      <c r="E498" s="133">
        <f t="shared" si="37"/>
        <v>33591500</v>
      </c>
      <c r="F498" s="133">
        <f t="shared" si="37"/>
        <v>26450000</v>
      </c>
      <c r="G498" s="133">
        <f t="shared" si="37"/>
        <v>7141500</v>
      </c>
    </row>
    <row r="499" spans="1:7" ht="60" customHeight="1">
      <c r="A499" s="135" t="s">
        <v>406</v>
      </c>
      <c r="B499" s="133">
        <f>B76+B187+B291+B395</f>
        <v>0</v>
      </c>
      <c r="C499" s="133">
        <f>C76+C187+C291+C395</f>
        <v>0</v>
      </c>
      <c r="D499" s="133">
        <f>D76+D187+D291+D395</f>
        <v>0</v>
      </c>
      <c r="E499" s="133">
        <f t="shared" si="37"/>
        <v>11426774</v>
      </c>
      <c r="F499" s="133">
        <f t="shared" si="37"/>
        <v>8997460</v>
      </c>
      <c r="G499" s="133">
        <f t="shared" si="37"/>
        <v>2429314</v>
      </c>
    </row>
    <row r="500" spans="1:7" ht="60" customHeight="1">
      <c r="A500" s="157" t="s">
        <v>451</v>
      </c>
      <c r="B500" s="133">
        <f>B84+B188+B292+B396</f>
        <v>183555581</v>
      </c>
      <c r="C500" s="133">
        <f>C84+C188+C292+C396</f>
        <v>144531953.66929135</v>
      </c>
      <c r="D500" s="133">
        <f>D84+D188+D292+D396</f>
        <v>39023627.33070866</v>
      </c>
      <c r="E500" s="133">
        <f t="shared" si="37"/>
        <v>294817481</v>
      </c>
      <c r="F500" s="133">
        <f t="shared" si="37"/>
        <v>232574614.47244093</v>
      </c>
      <c r="G500" s="133">
        <f t="shared" si="37"/>
        <v>62242866.527559049</v>
      </c>
    </row>
    <row r="501" spans="1:7" ht="60" customHeight="1">
      <c r="A501" s="159" t="s">
        <v>452</v>
      </c>
      <c r="B501" s="133">
        <f t="shared" ref="B501:G501" si="38">B85+B190+B293+B397</f>
        <v>0</v>
      </c>
      <c r="C501" s="133">
        <f t="shared" si="38"/>
        <v>0</v>
      </c>
      <c r="D501" s="133">
        <f t="shared" si="38"/>
        <v>0</v>
      </c>
      <c r="E501" s="133">
        <f t="shared" si="38"/>
        <v>0</v>
      </c>
      <c r="F501" s="133">
        <f t="shared" si="38"/>
        <v>0</v>
      </c>
      <c r="G501" s="133">
        <f t="shared" si="38"/>
        <v>0</v>
      </c>
    </row>
    <row r="502" spans="1:7" ht="60" customHeight="1">
      <c r="A502" s="160" t="s">
        <v>453</v>
      </c>
      <c r="B502" s="133">
        <f t="shared" ref="B502:G509" si="39">B86+B190+B294+B398</f>
        <v>5800000</v>
      </c>
      <c r="C502" s="133">
        <f t="shared" si="39"/>
        <v>5800000</v>
      </c>
      <c r="D502" s="133">
        <f t="shared" si="39"/>
        <v>0</v>
      </c>
      <c r="E502" s="133">
        <f t="shared" si="39"/>
        <v>5800000</v>
      </c>
      <c r="F502" s="133">
        <f t="shared" si="39"/>
        <v>5800000</v>
      </c>
      <c r="G502" s="133">
        <f t="shared" si="39"/>
        <v>0</v>
      </c>
    </row>
    <row r="503" spans="1:7" ht="60" customHeight="1">
      <c r="A503" s="142" t="s">
        <v>454</v>
      </c>
      <c r="B503" s="133">
        <f t="shared" si="39"/>
        <v>10744200</v>
      </c>
      <c r="C503" s="133">
        <f t="shared" si="39"/>
        <v>10744200</v>
      </c>
      <c r="D503" s="133">
        <f t="shared" si="39"/>
        <v>0</v>
      </c>
      <c r="E503" s="133">
        <f t="shared" si="39"/>
        <v>0</v>
      </c>
      <c r="F503" s="133">
        <f t="shared" si="39"/>
        <v>0</v>
      </c>
      <c r="G503" s="133">
        <f t="shared" si="39"/>
        <v>0</v>
      </c>
    </row>
    <row r="504" spans="1:7" ht="60" customHeight="1">
      <c r="A504" s="142" t="s">
        <v>455</v>
      </c>
      <c r="B504" s="133">
        <f t="shared" si="39"/>
        <v>4000000</v>
      </c>
      <c r="C504" s="133">
        <f t="shared" si="39"/>
        <v>4000000</v>
      </c>
      <c r="D504" s="133">
        <f t="shared" si="39"/>
        <v>0</v>
      </c>
      <c r="E504" s="133">
        <f t="shared" si="39"/>
        <v>4000000</v>
      </c>
      <c r="F504" s="133">
        <f t="shared" si="39"/>
        <v>4000000</v>
      </c>
      <c r="G504" s="133">
        <f t="shared" si="39"/>
        <v>0</v>
      </c>
    </row>
    <row r="505" spans="1:7" ht="60" customHeight="1">
      <c r="A505" s="142" t="s">
        <v>456</v>
      </c>
      <c r="B505" s="133">
        <f t="shared" si="39"/>
        <v>1000000</v>
      </c>
      <c r="C505" s="133">
        <f t="shared" si="39"/>
        <v>1000000</v>
      </c>
      <c r="D505" s="133">
        <f t="shared" si="39"/>
        <v>0</v>
      </c>
      <c r="E505" s="133">
        <f t="shared" si="39"/>
        <v>1000000</v>
      </c>
      <c r="F505" s="133">
        <f t="shared" si="39"/>
        <v>1000000</v>
      </c>
      <c r="G505" s="133">
        <f t="shared" si="39"/>
        <v>0</v>
      </c>
    </row>
    <row r="506" spans="1:7" ht="60" customHeight="1">
      <c r="A506" s="160" t="s">
        <v>457</v>
      </c>
      <c r="B506" s="133">
        <f t="shared" si="39"/>
        <v>10000000</v>
      </c>
      <c r="C506" s="133">
        <f t="shared" si="39"/>
        <v>10000000</v>
      </c>
      <c r="D506" s="133">
        <f t="shared" si="39"/>
        <v>0</v>
      </c>
      <c r="E506" s="133">
        <f t="shared" si="39"/>
        <v>10000000</v>
      </c>
      <c r="F506" s="133">
        <f t="shared" si="39"/>
        <v>10000000</v>
      </c>
      <c r="G506" s="133">
        <f t="shared" si="39"/>
        <v>0</v>
      </c>
    </row>
    <row r="507" spans="1:7" ht="60" customHeight="1">
      <c r="A507" s="160" t="s">
        <v>458</v>
      </c>
      <c r="B507" s="133">
        <f t="shared" si="39"/>
        <v>390000</v>
      </c>
      <c r="C507" s="133">
        <f t="shared" si="39"/>
        <v>390000</v>
      </c>
      <c r="D507" s="133">
        <f t="shared" si="39"/>
        <v>0</v>
      </c>
      <c r="E507" s="133">
        <f t="shared" si="39"/>
        <v>390000</v>
      </c>
      <c r="F507" s="133">
        <f t="shared" si="39"/>
        <v>390000</v>
      </c>
      <c r="G507" s="133">
        <f t="shared" si="39"/>
        <v>0</v>
      </c>
    </row>
    <row r="508" spans="1:7" ht="60" customHeight="1">
      <c r="A508" s="160" t="s">
        <v>530</v>
      </c>
      <c r="B508" s="133">
        <f t="shared" si="39"/>
        <v>0</v>
      </c>
      <c r="C508" s="133">
        <f t="shared" si="39"/>
        <v>0</v>
      </c>
      <c r="D508" s="133">
        <f t="shared" si="39"/>
        <v>0</v>
      </c>
      <c r="E508" s="133">
        <f t="shared" si="39"/>
        <v>6000000</v>
      </c>
      <c r="F508" s="133">
        <f t="shared" si="39"/>
        <v>6000000</v>
      </c>
      <c r="G508" s="133">
        <f t="shared" si="39"/>
        <v>0</v>
      </c>
    </row>
    <row r="509" spans="1:7" ht="60" customHeight="1">
      <c r="A509" s="159" t="s">
        <v>459</v>
      </c>
      <c r="B509" s="133">
        <f t="shared" si="39"/>
        <v>31934200</v>
      </c>
      <c r="C509" s="133">
        <f t="shared" si="39"/>
        <v>31934200</v>
      </c>
      <c r="D509" s="133">
        <f t="shared" si="39"/>
        <v>0</v>
      </c>
      <c r="E509" s="133">
        <f t="shared" si="39"/>
        <v>27190000</v>
      </c>
      <c r="F509" s="133">
        <f t="shared" si="39"/>
        <v>27190000</v>
      </c>
      <c r="G509" s="133">
        <f t="shared" si="39"/>
        <v>0</v>
      </c>
    </row>
    <row r="510" spans="1:7" ht="60" customHeight="1">
      <c r="A510" s="161" t="s">
        <v>127</v>
      </c>
      <c r="B510" s="133">
        <f t="shared" ref="B510:G510" si="40">B94+B199+B302+B406</f>
        <v>0</v>
      </c>
      <c r="C510" s="133">
        <f t="shared" si="40"/>
        <v>0</v>
      </c>
      <c r="D510" s="133">
        <f t="shared" si="40"/>
        <v>0</v>
      </c>
      <c r="E510" s="133">
        <f t="shared" si="40"/>
        <v>0</v>
      </c>
      <c r="F510" s="133">
        <f t="shared" si="40"/>
        <v>0</v>
      </c>
      <c r="G510" s="133">
        <f t="shared" si="40"/>
        <v>0</v>
      </c>
    </row>
    <row r="511" spans="1:7" ht="60" customHeight="1">
      <c r="A511" s="160" t="s">
        <v>460</v>
      </c>
      <c r="B511" s="133">
        <f t="shared" ref="B511:G515" si="41">B95+B199+B303+B407</f>
        <v>21805351</v>
      </c>
      <c r="C511" s="133">
        <f t="shared" si="41"/>
        <v>21805351</v>
      </c>
      <c r="D511" s="133">
        <f t="shared" si="41"/>
        <v>0</v>
      </c>
      <c r="E511" s="133">
        <f t="shared" si="41"/>
        <v>29438518</v>
      </c>
      <c r="F511" s="133">
        <f t="shared" si="41"/>
        <v>29438518</v>
      </c>
      <c r="G511" s="133">
        <f t="shared" si="41"/>
        <v>0</v>
      </c>
    </row>
    <row r="512" spans="1:7" ht="60" customHeight="1">
      <c r="A512" s="160" t="s">
        <v>596</v>
      </c>
      <c r="B512" s="133">
        <f t="shared" si="41"/>
        <v>8000000</v>
      </c>
      <c r="C512" s="133">
        <f t="shared" si="41"/>
        <v>8000000</v>
      </c>
      <c r="D512" s="133">
        <f t="shared" si="41"/>
        <v>0</v>
      </c>
      <c r="E512" s="133">
        <f t="shared" si="41"/>
        <v>291415</v>
      </c>
      <c r="F512" s="133">
        <f t="shared" si="41"/>
        <v>291415</v>
      </c>
      <c r="G512" s="133">
        <f t="shared" si="41"/>
        <v>0</v>
      </c>
    </row>
    <row r="513" spans="1:7" ht="60" customHeight="1">
      <c r="A513" s="160" t="s">
        <v>461</v>
      </c>
      <c r="B513" s="133">
        <f t="shared" si="41"/>
        <v>0</v>
      </c>
      <c r="C513" s="133">
        <f t="shared" si="41"/>
        <v>0</v>
      </c>
      <c r="D513" s="133">
        <f t="shared" si="41"/>
        <v>0</v>
      </c>
      <c r="E513" s="133">
        <f t="shared" si="41"/>
        <v>47957378</v>
      </c>
      <c r="F513" s="133">
        <f t="shared" si="41"/>
        <v>47957378</v>
      </c>
      <c r="G513" s="133">
        <f t="shared" si="41"/>
        <v>0</v>
      </c>
    </row>
    <row r="514" spans="1:7" ht="60" customHeight="1">
      <c r="A514" s="160" t="s">
        <v>462</v>
      </c>
      <c r="B514" s="133">
        <f t="shared" si="41"/>
        <v>10000000</v>
      </c>
      <c r="C514" s="133">
        <f t="shared" si="41"/>
        <v>10000000</v>
      </c>
      <c r="D514" s="133">
        <f t="shared" si="41"/>
        <v>0</v>
      </c>
      <c r="E514" s="133">
        <f t="shared" si="41"/>
        <v>2158605</v>
      </c>
      <c r="F514" s="133">
        <f t="shared" si="41"/>
        <v>2158605</v>
      </c>
      <c r="G514" s="133">
        <f t="shared" si="41"/>
        <v>0</v>
      </c>
    </row>
    <row r="515" spans="1:7" ht="60" customHeight="1">
      <c r="A515" s="160" t="s">
        <v>571</v>
      </c>
      <c r="B515" s="133">
        <f t="shared" si="41"/>
        <v>0</v>
      </c>
      <c r="C515" s="133">
        <f t="shared" si="41"/>
        <v>0</v>
      </c>
      <c r="D515" s="133">
        <f t="shared" si="41"/>
        <v>0</v>
      </c>
      <c r="E515" s="133">
        <f t="shared" si="41"/>
        <v>36856098</v>
      </c>
      <c r="F515" s="133">
        <f t="shared" si="41"/>
        <v>36856098</v>
      </c>
      <c r="G515" s="133">
        <f t="shared" si="41"/>
        <v>0</v>
      </c>
    </row>
    <row r="516" spans="1:7" ht="60" customHeight="1">
      <c r="A516" s="160" t="s">
        <v>624</v>
      </c>
      <c r="B516" s="133">
        <f t="shared" ref="B516:F519" si="42">B100+B204+B308+B412</f>
        <v>0</v>
      </c>
      <c r="C516" s="133">
        <f t="shared" si="42"/>
        <v>0</v>
      </c>
      <c r="D516" s="133">
        <f t="shared" si="42"/>
        <v>0</v>
      </c>
      <c r="E516" s="133">
        <f t="shared" si="42"/>
        <v>12000000</v>
      </c>
      <c r="F516" s="133">
        <f t="shared" si="42"/>
        <v>12000000</v>
      </c>
      <c r="G516" s="133"/>
    </row>
    <row r="517" spans="1:7" ht="60" customHeight="1">
      <c r="A517" s="160" t="s">
        <v>463</v>
      </c>
      <c r="B517" s="133">
        <f t="shared" si="42"/>
        <v>12000000</v>
      </c>
      <c r="C517" s="133">
        <f t="shared" si="42"/>
        <v>12000000</v>
      </c>
      <c r="D517" s="133">
        <f t="shared" si="42"/>
        <v>0</v>
      </c>
      <c r="E517" s="133">
        <f t="shared" si="42"/>
        <v>4727400</v>
      </c>
      <c r="F517" s="133">
        <f t="shared" si="42"/>
        <v>4727400</v>
      </c>
      <c r="G517" s="133">
        <f>G101+G205+G309+G413</f>
        <v>0</v>
      </c>
    </row>
    <row r="518" spans="1:7" ht="60" customHeight="1">
      <c r="A518" s="161" t="s">
        <v>464</v>
      </c>
      <c r="B518" s="133">
        <f t="shared" si="42"/>
        <v>51805351</v>
      </c>
      <c r="C518" s="133">
        <f t="shared" si="42"/>
        <v>51805351</v>
      </c>
      <c r="D518" s="133">
        <f t="shared" si="42"/>
        <v>0</v>
      </c>
      <c r="E518" s="133">
        <f t="shared" si="42"/>
        <v>133429414</v>
      </c>
      <c r="F518" s="133">
        <f t="shared" si="42"/>
        <v>133429414</v>
      </c>
      <c r="G518" s="133">
        <f>G102+G206+G310+G414</f>
        <v>0</v>
      </c>
    </row>
    <row r="519" spans="1:7" ht="60" customHeight="1">
      <c r="A519" s="159" t="s">
        <v>465</v>
      </c>
      <c r="B519" s="172">
        <f t="shared" si="42"/>
        <v>1633587369</v>
      </c>
      <c r="C519" s="172">
        <f t="shared" si="42"/>
        <v>1304091769.8031497</v>
      </c>
      <c r="D519" s="172">
        <f t="shared" si="42"/>
        <v>329495599.19685042</v>
      </c>
      <c r="E519" s="172">
        <f t="shared" si="42"/>
        <v>2403943454.3070865</v>
      </c>
      <c r="F519" s="172">
        <f t="shared" si="42"/>
        <v>1990870285.9055116</v>
      </c>
      <c r="G519" s="172">
        <f>G103+G207+G311+G415</f>
        <v>413073168.40157479</v>
      </c>
    </row>
  </sheetData>
  <mergeCells count="10">
    <mergeCell ref="B417:D417"/>
    <mergeCell ref="E417:G417"/>
    <mergeCell ref="E1:G1"/>
    <mergeCell ref="B1:D1"/>
    <mergeCell ref="B105:D105"/>
    <mergeCell ref="E105:G105"/>
    <mergeCell ref="B209:D209"/>
    <mergeCell ref="E209:G209"/>
    <mergeCell ref="B313:D313"/>
    <mergeCell ref="E313:G3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fitToWidth="2" fitToHeight="2" orientation="portrait" r:id="rId1"/>
  <headerFooter>
    <oddHeader xml:space="preserve">&amp;C&amp;20Körmend Város Önkormányzat és intézményei 2018. évi felhalmozási kiadásai jogcímenként&amp;R&amp;20
"6. számú melléklet .../2019. (...) önkormányzati rendelethez 
adatok Ft-ban"  
</oddHeader>
    <oddFooter>&amp;C&amp;14&amp;P</oddFooter>
  </headerFooter>
  <rowBreaks count="9" manualBreakCount="9">
    <brk id="51" max="6" man="1"/>
    <brk id="104" max="6" man="1"/>
    <brk id="155" max="6" man="1"/>
    <brk id="208" max="6" man="1"/>
    <brk id="259" max="6" man="1"/>
    <brk id="312" max="6" man="1"/>
    <brk id="363" max="6" man="1"/>
    <brk id="416" max="6" man="1"/>
    <brk id="46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4"/>
  <dimension ref="A1:G436"/>
  <sheetViews>
    <sheetView view="pageBreakPreview" zoomScale="110" zoomScaleNormal="110" zoomScaleSheetLayoutView="110" zoomScalePageLayoutView="90" workbookViewId="0">
      <selection activeCell="C36" sqref="C36"/>
    </sheetView>
  </sheetViews>
  <sheetFormatPr defaultRowHeight="15.75"/>
  <cols>
    <col min="1" max="1" width="66.28515625" style="19" bestFit="1" customWidth="1"/>
    <col min="2" max="2" width="18.42578125" style="19" bestFit="1" customWidth="1"/>
    <col min="3" max="3" width="15.28515625" style="19" bestFit="1" customWidth="1"/>
    <col min="4" max="4" width="17.5703125" style="19" bestFit="1" customWidth="1"/>
    <col min="5" max="5" width="22" style="19" bestFit="1" customWidth="1"/>
    <col min="6" max="6" width="13.140625" style="19" bestFit="1" customWidth="1"/>
    <col min="7" max="16384" width="9.140625" style="19"/>
  </cols>
  <sheetData>
    <row r="1" spans="1:6" s="15" customFormat="1" ht="30" customHeight="1">
      <c r="A1" s="14" t="s">
        <v>309</v>
      </c>
      <c r="B1" s="76">
        <v>2018</v>
      </c>
      <c r="C1" s="273" t="s">
        <v>597</v>
      </c>
      <c r="D1" s="76">
        <v>2019</v>
      </c>
      <c r="E1" s="76">
        <v>2020</v>
      </c>
      <c r="F1" s="76">
        <v>2021</v>
      </c>
    </row>
    <row r="2" spans="1:6" ht="30" customHeight="1">
      <c r="A2" s="16" t="s">
        <v>310</v>
      </c>
      <c r="B2" s="17">
        <v>808000000</v>
      </c>
      <c r="C2" s="17">
        <f>B2+10000000</f>
        <v>818000000</v>
      </c>
      <c r="D2" s="17">
        <v>810000000</v>
      </c>
      <c r="E2" s="17">
        <v>800000000</v>
      </c>
      <c r="F2" s="17">
        <v>800000000</v>
      </c>
    </row>
    <row r="3" spans="1:6" ht="30" customHeight="1">
      <c r="A3" s="20" t="s">
        <v>311</v>
      </c>
      <c r="B3" s="17">
        <v>38000000</v>
      </c>
      <c r="C3" s="17">
        <v>38000000</v>
      </c>
      <c r="D3" s="17">
        <v>10000000</v>
      </c>
      <c r="E3" s="17">
        <v>5000000</v>
      </c>
      <c r="F3" s="17">
        <v>20000000</v>
      </c>
    </row>
    <row r="4" spans="1:6" ht="30" customHeight="1">
      <c r="A4" s="16" t="s">
        <v>312</v>
      </c>
      <c r="B4" s="21"/>
      <c r="C4" s="21"/>
      <c r="D4" s="21"/>
      <c r="E4" s="21"/>
      <c r="F4" s="21"/>
    </row>
    <row r="5" spans="1:6" ht="30" customHeight="1">
      <c r="A5" s="20" t="s">
        <v>313</v>
      </c>
      <c r="B5" s="17"/>
      <c r="C5" s="17"/>
      <c r="D5" s="17"/>
      <c r="E5" s="22"/>
      <c r="F5" s="22"/>
    </row>
    <row r="6" spans="1:6" ht="30" customHeight="1">
      <c r="A6" s="16" t="s">
        <v>314</v>
      </c>
      <c r="B6" s="17"/>
      <c r="C6" s="17"/>
      <c r="D6" s="17"/>
      <c r="E6" s="22"/>
      <c r="F6" s="22"/>
    </row>
    <row r="7" spans="1:6" ht="30" customHeight="1">
      <c r="A7" s="16" t="s">
        <v>315</v>
      </c>
      <c r="B7" s="17"/>
      <c r="C7" s="17"/>
      <c r="D7" s="17"/>
      <c r="E7" s="22"/>
      <c r="F7" s="22"/>
    </row>
    <row r="8" spans="1:6" ht="30" customHeight="1">
      <c r="A8" s="14" t="s">
        <v>197</v>
      </c>
      <c r="B8" s="17">
        <f>SUM(B2:B7)</f>
        <v>846000000</v>
      </c>
      <c r="C8" s="17">
        <f t="shared" ref="C8:D8" si="0">SUM(C2:C7)</f>
        <v>856000000</v>
      </c>
      <c r="D8" s="17">
        <f t="shared" si="0"/>
        <v>820000000</v>
      </c>
      <c r="E8" s="17">
        <f>SUM(E2:E7)</f>
        <v>805000000</v>
      </c>
      <c r="F8" s="17">
        <f>SUM(F2:F7)</f>
        <v>820000000</v>
      </c>
    </row>
    <row r="9" spans="1:6" ht="30" customHeight="1">
      <c r="A9" s="16"/>
      <c r="B9" s="21"/>
      <c r="C9" s="21"/>
      <c r="D9" s="21"/>
      <c r="E9" s="21"/>
      <c r="F9" s="21"/>
    </row>
    <row r="10" spans="1:6" ht="30" customHeight="1">
      <c r="A10" s="14" t="s">
        <v>316</v>
      </c>
      <c r="B10" s="23">
        <f>B8*0.5</f>
        <v>423000000</v>
      </c>
      <c r="C10" s="23">
        <f t="shared" ref="C10:F10" si="1">C8*0.5</f>
        <v>428000000</v>
      </c>
      <c r="D10" s="23">
        <f t="shared" si="1"/>
        <v>410000000</v>
      </c>
      <c r="E10" s="23">
        <f t="shared" si="1"/>
        <v>402500000</v>
      </c>
      <c r="F10" s="23">
        <f t="shared" si="1"/>
        <v>410000000</v>
      </c>
    </row>
    <row r="11" spans="1:6" ht="30" customHeight="1">
      <c r="A11" s="14"/>
    </row>
    <row r="12" spans="1:6" ht="30" customHeight="1">
      <c r="A12" s="14" t="s">
        <v>317</v>
      </c>
      <c r="B12" s="17">
        <v>0</v>
      </c>
      <c r="C12" s="17">
        <v>0</v>
      </c>
      <c r="D12" s="17">
        <v>42000000</v>
      </c>
      <c r="E12" s="17">
        <v>43000000</v>
      </c>
      <c r="F12" s="17">
        <v>43000000</v>
      </c>
    </row>
    <row r="13" spans="1:6" ht="30" customHeight="1">
      <c r="A13" s="14"/>
      <c r="B13" s="17"/>
      <c r="C13" s="17"/>
      <c r="D13" s="17"/>
      <c r="E13" s="17"/>
      <c r="F13" s="17"/>
    </row>
    <row r="14" spans="1:6" ht="30" customHeight="1">
      <c r="A14" s="14" t="s">
        <v>328</v>
      </c>
      <c r="B14" s="17"/>
      <c r="C14" s="17"/>
      <c r="D14" s="17">
        <v>42000000</v>
      </c>
      <c r="E14" s="17">
        <v>43000000</v>
      </c>
      <c r="F14" s="17">
        <v>43000000</v>
      </c>
    </row>
    <row r="15" spans="1:6" ht="30" customHeight="1">
      <c r="A15" s="14" t="s">
        <v>319</v>
      </c>
      <c r="B15" s="17">
        <v>800000</v>
      </c>
      <c r="C15" s="17">
        <v>800000</v>
      </c>
      <c r="D15" s="17">
        <v>9500000</v>
      </c>
      <c r="E15" s="17">
        <v>9700000</v>
      </c>
      <c r="F15" s="17">
        <v>9700000</v>
      </c>
    </row>
    <row r="16" spans="1:6" ht="30" customHeight="1">
      <c r="A16" s="14" t="s">
        <v>320</v>
      </c>
      <c r="B16" s="23">
        <f>SUM(B14:B15)</f>
        <v>800000</v>
      </c>
      <c r="C16" s="23">
        <f t="shared" ref="C16:F16" si="2">SUM(C14:C15)</f>
        <v>800000</v>
      </c>
      <c r="D16" s="23">
        <f t="shared" si="2"/>
        <v>51500000</v>
      </c>
      <c r="E16" s="23">
        <f t="shared" si="2"/>
        <v>52700000</v>
      </c>
      <c r="F16" s="23">
        <f t="shared" si="2"/>
        <v>52700000</v>
      </c>
    </row>
    <row r="17" spans="1:7" ht="30" customHeight="1">
      <c r="A17" s="14" t="s">
        <v>321</v>
      </c>
      <c r="B17" s="23">
        <v>423000000</v>
      </c>
      <c r="C17" s="23">
        <v>423000000</v>
      </c>
      <c r="D17" s="23">
        <v>410000000</v>
      </c>
      <c r="E17" s="23">
        <v>402500000</v>
      </c>
      <c r="F17" s="23">
        <v>410000000</v>
      </c>
    </row>
    <row r="18" spans="1:7" ht="30" customHeight="1">
      <c r="A18" s="39"/>
      <c r="B18" s="25"/>
      <c r="C18" s="25"/>
      <c r="D18" s="25"/>
      <c r="E18" s="25"/>
      <c r="F18" s="25"/>
    </row>
    <row r="19" spans="1:7" ht="30" customHeight="1">
      <c r="A19" s="39"/>
      <c r="B19" s="25"/>
      <c r="C19" s="25"/>
      <c r="D19" s="25"/>
      <c r="E19" s="25"/>
      <c r="F19" s="25"/>
    </row>
    <row r="20" spans="1:7" ht="30" customHeight="1">
      <c r="A20" s="39"/>
      <c r="B20" s="25"/>
      <c r="C20" s="25"/>
      <c r="D20" s="25"/>
      <c r="E20" s="25"/>
      <c r="F20" s="25"/>
    </row>
    <row r="21" spans="1:7" ht="30" customHeight="1">
      <c r="A21" s="39"/>
      <c r="B21" s="25"/>
      <c r="C21" s="25"/>
      <c r="D21" s="25"/>
      <c r="E21" s="25"/>
      <c r="F21" s="18"/>
    </row>
    <row r="22" spans="1:7" ht="30" customHeight="1">
      <c r="A22" s="376" t="s">
        <v>378</v>
      </c>
      <c r="B22" s="376"/>
      <c r="C22" s="376"/>
      <c r="D22" s="376"/>
      <c r="E22" s="376"/>
      <c r="F22" s="376"/>
      <c r="G22" s="376"/>
    </row>
    <row r="23" spans="1:7" ht="30" customHeight="1">
      <c r="A23" s="45"/>
      <c r="B23" s="45"/>
      <c r="C23" s="45"/>
      <c r="D23" s="45"/>
      <c r="E23" s="45"/>
      <c r="F23" s="45"/>
      <c r="G23" s="45"/>
    </row>
    <row r="24" spans="1:7" ht="30" customHeight="1">
      <c r="A24" s="46"/>
      <c r="B24" s="47"/>
      <c r="C24" s="47"/>
      <c r="D24" s="377" t="s">
        <v>644</v>
      </c>
      <c r="E24" s="377"/>
      <c r="F24" s="377"/>
      <c r="G24" s="377"/>
    </row>
    <row r="25" spans="1:7" ht="30" customHeight="1">
      <c r="A25" s="48"/>
      <c r="B25" s="48"/>
      <c r="C25" s="48"/>
      <c r="D25" s="374" t="s">
        <v>366</v>
      </c>
      <c r="E25" s="374"/>
      <c r="F25" s="374"/>
      <c r="G25" s="375"/>
    </row>
    <row r="26" spans="1:7" ht="53.25" customHeight="1">
      <c r="A26" s="21"/>
      <c r="B26" s="26" t="s">
        <v>186</v>
      </c>
      <c r="C26" s="26"/>
      <c r="D26" s="26" t="s">
        <v>187</v>
      </c>
      <c r="E26" s="26" t="s">
        <v>318</v>
      </c>
      <c r="F26" s="26" t="s">
        <v>130</v>
      </c>
    </row>
    <row r="27" spans="1:7" ht="30" customHeight="1">
      <c r="A27" s="50" t="s">
        <v>188</v>
      </c>
      <c r="B27" s="42">
        <f>B29-B28</f>
        <v>222923039</v>
      </c>
      <c r="C27" s="42"/>
      <c r="D27" s="42">
        <f t="shared" ref="D27:E27" si="3">D29-D28</f>
        <v>217737275</v>
      </c>
      <c r="E27" s="42">
        <f t="shared" si="3"/>
        <v>187125808</v>
      </c>
      <c r="F27" s="56">
        <f>SUM(B27:E27)</f>
        <v>627786122</v>
      </c>
    </row>
    <row r="28" spans="1:7" ht="30" customHeight="1">
      <c r="A28" s="50" t="s">
        <v>189</v>
      </c>
      <c r="B28" s="43">
        <f>'[1]Kmd. Hivatal kötelező'!$BL$27+'[1]Kmd. Hivatal kötelező'!$BL$31</f>
        <v>2000000</v>
      </c>
      <c r="C28" s="43"/>
      <c r="D28" s="43">
        <f>'[1]Kmd. Város Gondn.kötelező'!$BL$27+'[1]Kmd. Város Gondn.kötelező'!$BL$31</f>
        <v>4966000</v>
      </c>
      <c r="E28" s="43">
        <f>'[1]Körmendi Kult. Közp.kötelezö'!$BL$27+'[1]Körmendi Kult. Közp.kötelezö'!$BL$31+'[1]Faludi F Könyvtár kötelező '!$BL$27+'[1]Faludi F Könyvtár kötelező '!$BL$31+'[1]Múzeum önként vállalt'!$BL$27+'[1]Múzeum önként vállalt'!$BL$31</f>
        <v>5549525</v>
      </c>
      <c r="F28" s="56">
        <f>SUM(B28:E28)</f>
        <v>12515525</v>
      </c>
    </row>
    <row r="29" spans="1:7" ht="30" customHeight="1">
      <c r="A29" s="41" t="s">
        <v>130</v>
      </c>
      <c r="B29" s="10">
        <f>'[2]Kmd. Hivatal kötelező'!$BA$28</f>
        <v>224923039</v>
      </c>
      <c r="C29" s="10"/>
      <c r="D29" s="10">
        <f>'[2]Kmd. Város Gondn.kötelező'!$BA$28</f>
        <v>222703275</v>
      </c>
      <c r="E29" s="10">
        <f>'[2]Körmendi Kult. Közp.kötelezö'!$BA$28+'[2]Faludi F Könyvtár kötelező '!$BA$28+'[2]Múzeum önként vállalt'!$BA$28</f>
        <v>192675333</v>
      </c>
      <c r="F29" s="56">
        <f>SUM(B29:E29)</f>
        <v>640301647</v>
      </c>
    </row>
    <row r="30" spans="1:7">
      <c r="A30" s="28"/>
      <c r="B30" s="28"/>
      <c r="C30" s="28"/>
      <c r="D30" s="29"/>
      <c r="E30" s="29"/>
      <c r="F30" s="29"/>
    </row>
    <row r="31" spans="1:7">
      <c r="A31" s="30"/>
      <c r="B31" s="30"/>
      <c r="C31" s="30"/>
      <c r="D31" s="29"/>
      <c r="E31" s="29"/>
      <c r="F31" s="29"/>
    </row>
    <row r="32" spans="1:7">
      <c r="A32" s="24"/>
      <c r="B32" s="30"/>
      <c r="C32" s="30"/>
      <c r="D32" s="29"/>
      <c r="E32" s="29"/>
      <c r="F32" s="29"/>
    </row>
    <row r="33" spans="1:6">
      <c r="A33" s="24"/>
      <c r="B33" s="30"/>
      <c r="C33" s="30"/>
      <c r="D33" s="29"/>
      <c r="E33" s="29"/>
      <c r="F33" s="29"/>
    </row>
    <row r="34" spans="1:6">
      <c r="A34" s="31"/>
      <c r="B34" s="32"/>
      <c r="C34" s="32"/>
      <c r="D34" s="29"/>
      <c r="E34" s="29"/>
      <c r="F34" s="29"/>
    </row>
    <row r="35" spans="1:6">
      <c r="A35" s="33"/>
      <c r="B35" s="34"/>
      <c r="C35" s="34"/>
      <c r="D35" s="34"/>
      <c r="E35" s="34"/>
      <c r="F35" s="34"/>
    </row>
    <row r="36" spans="1:6">
      <c r="A36" s="13"/>
      <c r="B36" s="35"/>
      <c r="C36" s="35"/>
      <c r="D36" s="36"/>
      <c r="E36" s="36"/>
      <c r="F36" s="36"/>
    </row>
    <row r="37" spans="1:6">
      <c r="A37" s="13"/>
      <c r="B37" s="35"/>
      <c r="C37" s="35"/>
      <c r="D37" s="36"/>
      <c r="E37" s="36"/>
      <c r="F37" s="36"/>
    </row>
    <row r="38" spans="1:6">
      <c r="A38" s="13"/>
      <c r="B38" s="35"/>
      <c r="C38" s="35"/>
      <c r="D38" s="36"/>
      <c r="E38" s="36"/>
      <c r="F38" s="36"/>
    </row>
    <row r="39" spans="1:6" ht="31.5" customHeight="1">
      <c r="A39" s="13"/>
      <c r="B39" s="35"/>
      <c r="C39" s="35"/>
      <c r="D39" s="36"/>
      <c r="E39" s="36"/>
      <c r="F39" s="36"/>
    </row>
    <row r="40" spans="1:6">
      <c r="A40" s="13"/>
      <c r="B40" s="35"/>
      <c r="C40" s="35"/>
      <c r="D40" s="36"/>
      <c r="E40" s="36"/>
      <c r="F40" s="36"/>
    </row>
    <row r="41" spans="1:6">
      <c r="A41" s="13"/>
      <c r="B41" s="35"/>
      <c r="C41" s="35"/>
      <c r="D41" s="36"/>
      <c r="E41" s="36"/>
      <c r="F41" s="36"/>
    </row>
    <row r="42" spans="1:6">
      <c r="A42" s="24"/>
      <c r="B42" s="37"/>
      <c r="C42" s="37"/>
      <c r="D42" s="36"/>
      <c r="E42" s="36"/>
      <c r="F42" s="36"/>
    </row>
    <row r="43" spans="1:6">
      <c r="A43" s="38"/>
      <c r="B43" s="38"/>
      <c r="C43" s="38"/>
      <c r="D43" s="38"/>
      <c r="E43" s="38"/>
      <c r="F43" s="38"/>
    </row>
    <row r="44" spans="1:6">
      <c r="A44" s="38"/>
      <c r="B44" s="38"/>
      <c r="C44" s="38"/>
      <c r="D44" s="38"/>
      <c r="E44" s="38"/>
      <c r="F44" s="38"/>
    </row>
    <row r="45" spans="1:6">
      <c r="A45" s="38"/>
      <c r="B45" s="38"/>
      <c r="C45" s="38"/>
      <c r="D45" s="38"/>
      <c r="E45" s="38"/>
      <c r="F45" s="38"/>
    </row>
    <row r="46" spans="1:6">
      <c r="A46" s="38"/>
      <c r="B46" s="38"/>
      <c r="C46" s="38"/>
      <c r="D46" s="38"/>
      <c r="E46" s="38"/>
      <c r="F46" s="38"/>
    </row>
    <row r="47" spans="1:6">
      <c r="A47" s="38"/>
      <c r="B47" s="38"/>
      <c r="C47" s="38"/>
      <c r="D47" s="38"/>
      <c r="E47" s="38"/>
      <c r="F47" s="38"/>
    </row>
    <row r="48" spans="1:6">
      <c r="A48" s="38"/>
      <c r="B48" s="38"/>
      <c r="C48" s="38"/>
      <c r="D48" s="38"/>
      <c r="E48" s="38"/>
      <c r="F48" s="38"/>
    </row>
    <row r="49" spans="1:6">
      <c r="A49" s="38"/>
      <c r="B49" s="38"/>
      <c r="C49" s="38"/>
      <c r="D49" s="38"/>
      <c r="E49" s="38"/>
      <c r="F49" s="38"/>
    </row>
    <row r="50" spans="1:6">
      <c r="A50" s="38"/>
      <c r="B50" s="38"/>
      <c r="C50" s="38"/>
      <c r="D50" s="38"/>
      <c r="E50" s="38"/>
      <c r="F50" s="38"/>
    </row>
    <row r="51" spans="1:6">
      <c r="A51" s="38"/>
      <c r="B51" s="38"/>
      <c r="C51" s="38"/>
      <c r="D51" s="38"/>
      <c r="E51" s="38"/>
      <c r="F51" s="38"/>
    </row>
    <row r="52" spans="1:6">
      <c r="A52" s="38"/>
      <c r="B52" s="38"/>
      <c r="C52" s="38"/>
      <c r="D52" s="38"/>
      <c r="E52" s="38"/>
      <c r="F52" s="38"/>
    </row>
    <row r="53" spans="1:6">
      <c r="A53" s="38"/>
      <c r="B53" s="38"/>
      <c r="C53" s="38"/>
      <c r="D53" s="38"/>
      <c r="E53" s="38"/>
      <c r="F53" s="38"/>
    </row>
    <row r="54" spans="1:6">
      <c r="A54" s="38"/>
      <c r="B54" s="38"/>
      <c r="C54" s="38"/>
      <c r="D54" s="38"/>
      <c r="E54" s="38"/>
      <c r="F54" s="38"/>
    </row>
    <row r="55" spans="1:6">
      <c r="A55" s="38"/>
      <c r="B55" s="38"/>
      <c r="C55" s="38"/>
      <c r="D55" s="38"/>
      <c r="E55" s="38"/>
      <c r="F55" s="38"/>
    </row>
    <row r="56" spans="1:6">
      <c r="A56" s="38"/>
      <c r="B56" s="38"/>
      <c r="C56" s="38"/>
      <c r="D56" s="38"/>
      <c r="E56" s="38"/>
      <c r="F56" s="38"/>
    </row>
    <row r="57" spans="1:6">
      <c r="A57" s="38"/>
      <c r="B57" s="38"/>
      <c r="C57" s="38"/>
      <c r="D57" s="38"/>
      <c r="E57" s="38"/>
      <c r="F57" s="38"/>
    </row>
    <row r="58" spans="1:6">
      <c r="A58" s="38"/>
      <c r="B58" s="38"/>
      <c r="C58" s="38"/>
      <c r="D58" s="38"/>
      <c r="E58" s="38"/>
      <c r="F58" s="38"/>
    </row>
    <row r="59" spans="1:6">
      <c r="A59" s="38"/>
      <c r="B59" s="38"/>
      <c r="C59" s="38"/>
      <c r="D59" s="38"/>
      <c r="E59" s="38"/>
      <c r="F59" s="38"/>
    </row>
    <row r="60" spans="1:6">
      <c r="A60" s="38"/>
      <c r="B60" s="38"/>
      <c r="C60" s="38"/>
      <c r="D60" s="38"/>
      <c r="E60" s="38"/>
      <c r="F60" s="38"/>
    </row>
    <row r="61" spans="1:6">
      <c r="A61" s="38"/>
      <c r="B61" s="38"/>
      <c r="C61" s="38"/>
      <c r="D61" s="38"/>
      <c r="E61" s="38"/>
      <c r="F61" s="38"/>
    </row>
    <row r="62" spans="1:6">
      <c r="A62" s="38"/>
      <c r="B62" s="38"/>
      <c r="C62" s="38"/>
      <c r="D62" s="38"/>
      <c r="E62" s="38"/>
      <c r="F62" s="38"/>
    </row>
    <row r="63" spans="1:6">
      <c r="A63" s="38"/>
      <c r="B63" s="38"/>
      <c r="C63" s="38"/>
      <c r="D63" s="38"/>
      <c r="E63" s="38"/>
      <c r="F63" s="38"/>
    </row>
    <row r="64" spans="1:6">
      <c r="A64" s="38"/>
      <c r="B64" s="38"/>
      <c r="C64" s="38"/>
      <c r="D64" s="38"/>
      <c r="E64" s="38"/>
      <c r="F64" s="38"/>
    </row>
    <row r="65" spans="1:6">
      <c r="A65" s="38"/>
      <c r="B65" s="38"/>
      <c r="C65" s="38"/>
      <c r="D65" s="38"/>
      <c r="E65" s="38"/>
      <c r="F65" s="38"/>
    </row>
    <row r="66" spans="1:6">
      <c r="A66" s="38"/>
      <c r="B66" s="38"/>
      <c r="C66" s="38"/>
      <c r="D66" s="38"/>
      <c r="E66" s="38"/>
      <c r="F66" s="38"/>
    </row>
    <row r="67" spans="1:6">
      <c r="A67" s="38"/>
      <c r="B67" s="38"/>
      <c r="C67" s="38"/>
      <c r="D67" s="38"/>
      <c r="E67" s="38"/>
      <c r="F67" s="38"/>
    </row>
    <row r="68" spans="1:6">
      <c r="A68" s="38"/>
      <c r="B68" s="38"/>
      <c r="C68" s="38"/>
      <c r="D68" s="38"/>
      <c r="E68" s="38"/>
      <c r="F68" s="38"/>
    </row>
    <row r="69" spans="1:6">
      <c r="A69" s="38"/>
      <c r="B69" s="38"/>
      <c r="C69" s="38"/>
      <c r="D69" s="38"/>
      <c r="E69" s="38"/>
      <c r="F69" s="38"/>
    </row>
    <row r="70" spans="1:6">
      <c r="A70" s="38"/>
      <c r="B70" s="38"/>
      <c r="C70" s="38"/>
      <c r="D70" s="38"/>
      <c r="E70" s="38"/>
      <c r="F70" s="38"/>
    </row>
    <row r="71" spans="1:6">
      <c r="A71" s="38"/>
      <c r="B71" s="38"/>
      <c r="C71" s="38"/>
      <c r="D71" s="38"/>
      <c r="E71" s="38"/>
      <c r="F71" s="38"/>
    </row>
    <row r="72" spans="1:6">
      <c r="A72" s="38"/>
      <c r="B72" s="38"/>
      <c r="C72" s="38"/>
      <c r="D72" s="38"/>
      <c r="E72" s="38"/>
      <c r="F72" s="38"/>
    </row>
    <row r="73" spans="1:6">
      <c r="A73" s="38"/>
      <c r="B73" s="38"/>
      <c r="C73" s="38"/>
      <c r="D73" s="38"/>
      <c r="E73" s="38"/>
      <c r="F73" s="38"/>
    </row>
    <row r="74" spans="1:6">
      <c r="A74" s="38"/>
      <c r="B74" s="38"/>
      <c r="C74" s="38"/>
      <c r="D74" s="38"/>
      <c r="E74" s="38"/>
      <c r="F74" s="38"/>
    </row>
    <row r="75" spans="1:6">
      <c r="A75" s="38"/>
      <c r="B75" s="38"/>
      <c r="C75" s="38"/>
      <c r="D75" s="38"/>
      <c r="E75" s="38"/>
      <c r="F75" s="38"/>
    </row>
    <row r="76" spans="1:6">
      <c r="A76" s="38"/>
      <c r="B76" s="38"/>
      <c r="C76" s="38"/>
      <c r="D76" s="38"/>
      <c r="E76" s="38"/>
      <c r="F76" s="38"/>
    </row>
    <row r="77" spans="1:6">
      <c r="A77" s="38"/>
      <c r="B77" s="38"/>
      <c r="C77" s="38"/>
      <c r="D77" s="38"/>
      <c r="E77" s="38"/>
      <c r="F77" s="38"/>
    </row>
    <row r="78" spans="1:6">
      <c r="A78" s="38"/>
      <c r="B78" s="38"/>
      <c r="C78" s="38"/>
      <c r="D78" s="38"/>
      <c r="E78" s="38"/>
      <c r="F78" s="38"/>
    </row>
    <row r="79" spans="1:6">
      <c r="A79" s="38"/>
      <c r="B79" s="38"/>
      <c r="C79" s="38"/>
      <c r="D79" s="38"/>
      <c r="E79" s="38"/>
      <c r="F79" s="38"/>
    </row>
    <row r="80" spans="1:6">
      <c r="A80" s="38"/>
      <c r="B80" s="38"/>
      <c r="C80" s="38"/>
      <c r="D80" s="38"/>
      <c r="E80" s="38"/>
      <c r="F80" s="38"/>
    </row>
    <row r="81" spans="1:6">
      <c r="A81" s="38"/>
      <c r="B81" s="38"/>
      <c r="C81" s="38"/>
      <c r="D81" s="38"/>
      <c r="E81" s="38"/>
      <c r="F81" s="38"/>
    </row>
    <row r="82" spans="1:6">
      <c r="A82" s="38"/>
      <c r="B82" s="38"/>
      <c r="C82" s="38"/>
      <c r="D82" s="38"/>
      <c r="E82" s="38"/>
      <c r="F82" s="38"/>
    </row>
    <row r="83" spans="1:6">
      <c r="A83" s="38"/>
      <c r="B83" s="38"/>
      <c r="C83" s="38"/>
      <c r="D83" s="38"/>
      <c r="E83" s="38"/>
      <c r="F83" s="38"/>
    </row>
    <row r="84" spans="1:6">
      <c r="A84" s="38"/>
      <c r="B84" s="38"/>
      <c r="C84" s="38"/>
      <c r="D84" s="38"/>
      <c r="E84" s="38"/>
      <c r="F84" s="38"/>
    </row>
    <row r="85" spans="1:6">
      <c r="A85" s="38"/>
      <c r="B85" s="38"/>
      <c r="C85" s="38"/>
      <c r="D85" s="38"/>
      <c r="E85" s="38"/>
      <c r="F85" s="38"/>
    </row>
    <row r="86" spans="1:6">
      <c r="A86" s="38"/>
      <c r="B86" s="38"/>
      <c r="C86" s="38"/>
      <c r="D86" s="38"/>
      <c r="E86" s="38"/>
      <c r="F86" s="38"/>
    </row>
    <row r="87" spans="1:6">
      <c r="A87" s="38"/>
      <c r="B87" s="38"/>
      <c r="C87" s="38"/>
      <c r="D87" s="38"/>
      <c r="E87" s="38"/>
      <c r="F87" s="38"/>
    </row>
    <row r="88" spans="1:6">
      <c r="A88" s="38"/>
      <c r="B88" s="38"/>
      <c r="C88" s="38"/>
      <c r="D88" s="38"/>
      <c r="E88" s="38"/>
      <c r="F88" s="38"/>
    </row>
    <row r="89" spans="1:6">
      <c r="A89" s="38"/>
      <c r="B89" s="38"/>
      <c r="C89" s="38"/>
      <c r="D89" s="38"/>
      <c r="E89" s="38"/>
      <c r="F89" s="38"/>
    </row>
    <row r="90" spans="1:6">
      <c r="A90" s="38"/>
      <c r="B90" s="38"/>
      <c r="C90" s="38"/>
      <c r="D90" s="38"/>
      <c r="E90" s="38"/>
      <c r="F90" s="38"/>
    </row>
    <row r="91" spans="1:6">
      <c r="A91" s="38"/>
      <c r="B91" s="38"/>
      <c r="C91" s="38"/>
      <c r="D91" s="38"/>
      <c r="E91" s="38"/>
      <c r="F91" s="38"/>
    </row>
    <row r="92" spans="1:6">
      <c r="A92" s="38"/>
      <c r="B92" s="38"/>
      <c r="C92" s="38"/>
      <c r="D92" s="38"/>
      <c r="E92" s="38"/>
      <c r="F92" s="38"/>
    </row>
    <row r="93" spans="1:6">
      <c r="A93" s="38"/>
      <c r="B93" s="38"/>
      <c r="C93" s="38"/>
      <c r="D93" s="38"/>
      <c r="E93" s="38"/>
      <c r="F93" s="38"/>
    </row>
    <row r="94" spans="1:6">
      <c r="A94" s="38"/>
      <c r="B94" s="38"/>
      <c r="C94" s="38"/>
      <c r="D94" s="38"/>
      <c r="E94" s="38"/>
      <c r="F94" s="38"/>
    </row>
    <row r="95" spans="1:6">
      <c r="A95" s="38"/>
      <c r="B95" s="38"/>
      <c r="C95" s="38"/>
      <c r="D95" s="38"/>
      <c r="E95" s="38"/>
      <c r="F95" s="38"/>
    </row>
    <row r="96" spans="1:6">
      <c r="A96" s="38"/>
      <c r="B96" s="38"/>
      <c r="C96" s="38"/>
      <c r="D96" s="38"/>
      <c r="E96" s="38"/>
      <c r="F96" s="38"/>
    </row>
    <row r="97" spans="1:6">
      <c r="A97" s="38"/>
      <c r="B97" s="38"/>
      <c r="C97" s="38"/>
      <c r="D97" s="38"/>
      <c r="E97" s="38"/>
      <c r="F97" s="38"/>
    </row>
    <row r="98" spans="1:6">
      <c r="A98" s="38"/>
      <c r="B98" s="38"/>
      <c r="C98" s="38"/>
      <c r="D98" s="38"/>
      <c r="E98" s="38"/>
      <c r="F98" s="38"/>
    </row>
    <row r="99" spans="1:6">
      <c r="A99" s="38"/>
      <c r="B99" s="38"/>
      <c r="C99" s="38"/>
      <c r="D99" s="38"/>
      <c r="E99" s="38"/>
      <c r="F99" s="38"/>
    </row>
    <row r="100" spans="1:6">
      <c r="A100" s="38"/>
      <c r="B100" s="38"/>
      <c r="C100" s="38"/>
      <c r="D100" s="38"/>
      <c r="E100" s="38"/>
      <c r="F100" s="38"/>
    </row>
    <row r="101" spans="1:6">
      <c r="A101" s="38"/>
      <c r="B101" s="38"/>
      <c r="C101" s="38"/>
      <c r="D101" s="38"/>
      <c r="E101" s="38"/>
      <c r="F101" s="38"/>
    </row>
    <row r="102" spans="1:6">
      <c r="A102" s="38"/>
      <c r="B102" s="38"/>
      <c r="C102" s="38"/>
      <c r="D102" s="38"/>
      <c r="E102" s="38"/>
      <c r="F102" s="38"/>
    </row>
    <row r="103" spans="1:6">
      <c r="A103" s="38"/>
      <c r="B103" s="38"/>
      <c r="C103" s="38"/>
      <c r="D103" s="38"/>
      <c r="E103" s="38"/>
      <c r="F103" s="38"/>
    </row>
    <row r="104" spans="1:6">
      <c r="A104" s="38"/>
      <c r="B104" s="38"/>
      <c r="C104" s="38"/>
      <c r="D104" s="38"/>
      <c r="E104" s="38"/>
      <c r="F104" s="38"/>
    </row>
    <row r="105" spans="1:6">
      <c r="A105" s="38"/>
      <c r="B105" s="38"/>
      <c r="C105" s="38"/>
      <c r="D105" s="38"/>
      <c r="E105" s="38"/>
      <c r="F105" s="38"/>
    </row>
    <row r="106" spans="1:6">
      <c r="A106" s="38"/>
      <c r="B106" s="38"/>
      <c r="C106" s="38"/>
      <c r="D106" s="38"/>
      <c r="E106" s="38"/>
      <c r="F106" s="38"/>
    </row>
    <row r="107" spans="1:6">
      <c r="A107" s="38"/>
      <c r="B107" s="38"/>
      <c r="C107" s="38"/>
      <c r="D107" s="38"/>
      <c r="E107" s="38"/>
      <c r="F107" s="38"/>
    </row>
    <row r="108" spans="1:6">
      <c r="A108" s="38"/>
      <c r="B108" s="38"/>
      <c r="C108" s="38"/>
      <c r="D108" s="38"/>
      <c r="E108" s="38"/>
      <c r="F108" s="38"/>
    </row>
    <row r="109" spans="1:6">
      <c r="A109" s="38"/>
      <c r="B109" s="38"/>
      <c r="C109" s="38"/>
      <c r="D109" s="38"/>
      <c r="E109" s="38"/>
      <c r="F109" s="38"/>
    </row>
    <row r="110" spans="1:6">
      <c r="A110" s="38"/>
      <c r="B110" s="38"/>
      <c r="C110" s="38"/>
      <c r="D110" s="38"/>
      <c r="E110" s="38"/>
      <c r="F110" s="38"/>
    </row>
    <row r="111" spans="1:6">
      <c r="A111" s="38"/>
      <c r="B111" s="38"/>
      <c r="C111" s="38"/>
      <c r="D111" s="38"/>
      <c r="E111" s="38"/>
      <c r="F111" s="38"/>
    </row>
    <row r="112" spans="1:6">
      <c r="A112" s="38"/>
      <c r="B112" s="38"/>
      <c r="C112" s="38"/>
      <c r="D112" s="38"/>
      <c r="E112" s="38"/>
      <c r="F112" s="38"/>
    </row>
    <row r="113" spans="1:6">
      <c r="A113" s="38"/>
      <c r="B113" s="38"/>
      <c r="C113" s="38"/>
      <c r="D113" s="38"/>
      <c r="E113" s="38"/>
      <c r="F113" s="38"/>
    </row>
    <row r="114" spans="1:6">
      <c r="A114" s="38"/>
      <c r="B114" s="38"/>
      <c r="C114" s="38"/>
      <c r="D114" s="38"/>
      <c r="E114" s="38"/>
      <c r="F114" s="38"/>
    </row>
    <row r="115" spans="1:6">
      <c r="A115" s="38"/>
      <c r="B115" s="38"/>
      <c r="C115" s="38"/>
      <c r="D115" s="38"/>
      <c r="E115" s="38"/>
      <c r="F115" s="38"/>
    </row>
    <row r="116" spans="1:6">
      <c r="A116" s="38"/>
      <c r="B116" s="38"/>
      <c r="C116" s="38"/>
      <c r="D116" s="38"/>
      <c r="E116" s="38"/>
      <c r="F116" s="38"/>
    </row>
    <row r="117" spans="1:6">
      <c r="A117" s="38"/>
      <c r="B117" s="38"/>
      <c r="C117" s="38"/>
      <c r="D117" s="38"/>
      <c r="E117" s="38"/>
      <c r="F117" s="38"/>
    </row>
    <row r="118" spans="1:6">
      <c r="A118" s="38"/>
      <c r="B118" s="38"/>
      <c r="C118" s="38"/>
      <c r="D118" s="38"/>
      <c r="E118" s="38"/>
      <c r="F118" s="38"/>
    </row>
    <row r="119" spans="1:6">
      <c r="A119" s="38"/>
      <c r="B119" s="38"/>
      <c r="C119" s="38"/>
      <c r="D119" s="38"/>
      <c r="E119" s="38"/>
      <c r="F119" s="38"/>
    </row>
    <row r="120" spans="1:6">
      <c r="A120" s="38"/>
      <c r="B120" s="38"/>
      <c r="C120" s="38"/>
      <c r="D120" s="38"/>
      <c r="E120" s="38"/>
      <c r="F120" s="38"/>
    </row>
    <row r="121" spans="1:6">
      <c r="A121" s="38"/>
      <c r="B121" s="38"/>
      <c r="C121" s="38"/>
      <c r="D121" s="38"/>
      <c r="E121" s="38"/>
      <c r="F121" s="38"/>
    </row>
    <row r="122" spans="1:6">
      <c r="A122" s="38"/>
      <c r="B122" s="38"/>
      <c r="C122" s="38"/>
      <c r="D122" s="38"/>
      <c r="E122" s="38"/>
      <c r="F122" s="38"/>
    </row>
    <row r="123" spans="1:6">
      <c r="A123" s="38"/>
      <c r="B123" s="38"/>
      <c r="C123" s="38"/>
      <c r="D123" s="38"/>
      <c r="E123" s="38"/>
      <c r="F123" s="38"/>
    </row>
    <row r="124" spans="1:6">
      <c r="A124" s="38"/>
      <c r="B124" s="38"/>
      <c r="C124" s="38"/>
      <c r="D124" s="38"/>
      <c r="E124" s="38"/>
      <c r="F124" s="38"/>
    </row>
    <row r="125" spans="1:6">
      <c r="A125" s="38"/>
      <c r="B125" s="38"/>
      <c r="C125" s="38"/>
      <c r="D125" s="38"/>
      <c r="E125" s="38"/>
      <c r="F125" s="38"/>
    </row>
    <row r="126" spans="1:6">
      <c r="A126" s="38"/>
      <c r="B126" s="38"/>
      <c r="C126" s="38"/>
      <c r="D126" s="38"/>
      <c r="E126" s="38"/>
      <c r="F126" s="38"/>
    </row>
    <row r="127" spans="1:6">
      <c r="A127" s="38"/>
      <c r="B127" s="38"/>
      <c r="C127" s="38"/>
      <c r="D127" s="38"/>
      <c r="E127" s="38"/>
      <c r="F127" s="38"/>
    </row>
    <row r="128" spans="1:6">
      <c r="A128" s="38"/>
      <c r="B128" s="38"/>
      <c r="C128" s="38"/>
      <c r="D128" s="38"/>
      <c r="E128" s="38"/>
      <c r="F128" s="38"/>
    </row>
    <row r="129" spans="1:6">
      <c r="A129" s="38"/>
      <c r="B129" s="38"/>
      <c r="C129" s="38"/>
      <c r="D129" s="38"/>
      <c r="E129" s="38"/>
      <c r="F129" s="38"/>
    </row>
    <row r="130" spans="1:6">
      <c r="A130" s="38"/>
      <c r="B130" s="38"/>
      <c r="C130" s="38"/>
      <c r="D130" s="38"/>
      <c r="E130" s="38"/>
      <c r="F130" s="38"/>
    </row>
    <row r="131" spans="1:6">
      <c r="A131" s="38"/>
      <c r="B131" s="38"/>
      <c r="C131" s="38"/>
      <c r="D131" s="38"/>
      <c r="E131" s="38"/>
      <c r="F131" s="38"/>
    </row>
    <row r="132" spans="1:6">
      <c r="A132" s="38"/>
      <c r="B132" s="38"/>
      <c r="C132" s="38"/>
      <c r="D132" s="38"/>
      <c r="E132" s="38"/>
      <c r="F132" s="38"/>
    </row>
    <row r="133" spans="1:6">
      <c r="A133" s="38"/>
      <c r="B133" s="38"/>
      <c r="C133" s="38"/>
      <c r="D133" s="38"/>
      <c r="E133" s="38"/>
      <c r="F133" s="38"/>
    </row>
    <row r="134" spans="1:6">
      <c r="A134" s="38"/>
      <c r="B134" s="38"/>
      <c r="C134" s="38"/>
      <c r="D134" s="38"/>
      <c r="E134" s="38"/>
      <c r="F134" s="38"/>
    </row>
    <row r="135" spans="1:6">
      <c r="A135" s="38"/>
      <c r="B135" s="38"/>
      <c r="C135" s="38"/>
      <c r="D135" s="38"/>
      <c r="E135" s="38"/>
      <c r="F135" s="38"/>
    </row>
    <row r="136" spans="1:6">
      <c r="A136" s="38"/>
      <c r="B136" s="38"/>
      <c r="C136" s="38"/>
      <c r="D136" s="38"/>
      <c r="E136" s="38"/>
      <c r="F136" s="38"/>
    </row>
    <row r="137" spans="1:6">
      <c r="A137" s="38"/>
      <c r="B137" s="38"/>
      <c r="C137" s="38"/>
      <c r="D137" s="38"/>
      <c r="E137" s="38"/>
      <c r="F137" s="38"/>
    </row>
    <row r="138" spans="1:6">
      <c r="A138" s="38"/>
      <c r="B138" s="38"/>
      <c r="C138" s="38"/>
      <c r="D138" s="38"/>
      <c r="E138" s="38"/>
      <c r="F138" s="38"/>
    </row>
    <row r="139" spans="1:6">
      <c r="A139" s="38"/>
      <c r="B139" s="38"/>
      <c r="C139" s="38"/>
      <c r="D139" s="38"/>
      <c r="E139" s="38"/>
      <c r="F139" s="38"/>
    </row>
    <row r="140" spans="1:6">
      <c r="A140" s="38"/>
      <c r="B140" s="38"/>
      <c r="C140" s="38"/>
      <c r="D140" s="38"/>
      <c r="E140" s="38"/>
      <c r="F140" s="38"/>
    </row>
    <row r="141" spans="1:6">
      <c r="A141" s="38"/>
      <c r="B141" s="38"/>
      <c r="C141" s="38"/>
      <c r="D141" s="38"/>
      <c r="E141" s="38"/>
      <c r="F141" s="38"/>
    </row>
    <row r="142" spans="1:6">
      <c r="A142" s="38"/>
      <c r="B142" s="38"/>
      <c r="C142" s="38"/>
      <c r="D142" s="38"/>
      <c r="E142" s="38"/>
      <c r="F142" s="38"/>
    </row>
    <row r="143" spans="1:6">
      <c r="A143" s="38"/>
      <c r="B143" s="38"/>
      <c r="C143" s="38"/>
      <c r="D143" s="38"/>
      <c r="E143" s="38"/>
      <c r="F143" s="38"/>
    </row>
    <row r="144" spans="1:6">
      <c r="A144" s="38"/>
      <c r="B144" s="38"/>
      <c r="C144" s="38"/>
      <c r="D144" s="38"/>
      <c r="E144" s="38"/>
      <c r="F144" s="38"/>
    </row>
    <row r="145" spans="1:6">
      <c r="A145" s="38"/>
      <c r="B145" s="38"/>
      <c r="C145" s="38"/>
      <c r="D145" s="38"/>
      <c r="E145" s="38"/>
      <c r="F145" s="38"/>
    </row>
    <row r="146" spans="1:6">
      <c r="A146" s="38"/>
      <c r="B146" s="38"/>
      <c r="C146" s="38"/>
      <c r="D146" s="38"/>
      <c r="E146" s="38"/>
      <c r="F146" s="38"/>
    </row>
    <row r="147" spans="1:6">
      <c r="A147" s="38"/>
      <c r="B147" s="38"/>
      <c r="C147" s="38"/>
      <c r="D147" s="38"/>
      <c r="E147" s="38"/>
      <c r="F147" s="38"/>
    </row>
    <row r="148" spans="1:6">
      <c r="A148" s="38"/>
      <c r="B148" s="38"/>
      <c r="C148" s="38"/>
      <c r="D148" s="38"/>
      <c r="E148" s="38"/>
      <c r="F148" s="38"/>
    </row>
    <row r="149" spans="1:6">
      <c r="A149" s="38"/>
      <c r="B149" s="38"/>
      <c r="C149" s="38"/>
      <c r="D149" s="38"/>
      <c r="E149" s="38"/>
      <c r="F149" s="38"/>
    </row>
    <row r="150" spans="1:6">
      <c r="A150" s="38"/>
      <c r="B150" s="38"/>
      <c r="C150" s="38"/>
      <c r="D150" s="38"/>
      <c r="E150" s="38"/>
      <c r="F150" s="38"/>
    </row>
    <row r="151" spans="1:6">
      <c r="A151" s="38"/>
      <c r="B151" s="38"/>
      <c r="C151" s="38"/>
      <c r="D151" s="38"/>
      <c r="E151" s="38"/>
      <c r="F151" s="38"/>
    </row>
    <row r="152" spans="1:6">
      <c r="A152" s="38"/>
      <c r="B152" s="38"/>
      <c r="C152" s="38"/>
      <c r="D152" s="38"/>
      <c r="E152" s="38"/>
      <c r="F152" s="38"/>
    </row>
    <row r="153" spans="1:6">
      <c r="A153" s="38"/>
      <c r="B153" s="38"/>
      <c r="C153" s="38"/>
      <c r="D153" s="38"/>
      <c r="E153" s="38"/>
      <c r="F153" s="38"/>
    </row>
    <row r="154" spans="1:6">
      <c r="A154" s="38"/>
      <c r="B154" s="38"/>
      <c r="C154" s="38"/>
      <c r="D154" s="38"/>
      <c r="E154" s="38"/>
      <c r="F154" s="38"/>
    </row>
    <row r="155" spans="1:6">
      <c r="A155" s="38"/>
      <c r="B155" s="38"/>
      <c r="C155" s="38"/>
      <c r="D155" s="38"/>
      <c r="E155" s="38"/>
      <c r="F155" s="38"/>
    </row>
    <row r="156" spans="1:6">
      <c r="A156" s="38"/>
      <c r="B156" s="38"/>
      <c r="C156" s="38"/>
      <c r="D156" s="38"/>
      <c r="E156" s="38"/>
      <c r="F156" s="38"/>
    </row>
    <row r="157" spans="1:6">
      <c r="A157" s="38"/>
      <c r="B157" s="38"/>
      <c r="C157" s="38"/>
      <c r="D157" s="38"/>
      <c r="E157" s="38"/>
      <c r="F157" s="38"/>
    </row>
    <row r="158" spans="1:6">
      <c r="A158" s="38"/>
      <c r="B158" s="38"/>
      <c r="C158" s="38"/>
      <c r="D158" s="38"/>
      <c r="E158" s="38"/>
      <c r="F158" s="38"/>
    </row>
    <row r="159" spans="1:6">
      <c r="A159" s="38"/>
      <c r="B159" s="38"/>
      <c r="C159" s="38"/>
      <c r="D159" s="38"/>
      <c r="E159" s="38"/>
      <c r="F159" s="38"/>
    </row>
    <row r="160" spans="1:6">
      <c r="A160" s="38"/>
      <c r="B160" s="38"/>
      <c r="C160" s="38"/>
      <c r="D160" s="38"/>
      <c r="E160" s="38"/>
      <c r="F160" s="38"/>
    </row>
    <row r="161" spans="1:6">
      <c r="A161" s="38"/>
      <c r="B161" s="38"/>
      <c r="C161" s="38"/>
      <c r="D161" s="38"/>
      <c r="E161" s="38"/>
      <c r="F161" s="38"/>
    </row>
    <row r="162" spans="1:6">
      <c r="A162" s="38"/>
      <c r="B162" s="38"/>
      <c r="C162" s="38"/>
      <c r="D162" s="38"/>
      <c r="E162" s="38"/>
      <c r="F162" s="38"/>
    </row>
    <row r="163" spans="1:6">
      <c r="A163" s="38"/>
      <c r="B163" s="38"/>
      <c r="C163" s="38"/>
      <c r="D163" s="38"/>
      <c r="E163" s="38"/>
      <c r="F163" s="38"/>
    </row>
    <row r="164" spans="1:6">
      <c r="A164" s="38"/>
      <c r="B164" s="38"/>
      <c r="C164" s="38"/>
      <c r="D164" s="38"/>
      <c r="E164" s="38"/>
      <c r="F164" s="38"/>
    </row>
    <row r="165" spans="1:6">
      <c r="A165" s="38"/>
      <c r="B165" s="38"/>
      <c r="C165" s="38"/>
      <c r="D165" s="38"/>
      <c r="E165" s="38"/>
      <c r="F165" s="38"/>
    </row>
    <row r="166" spans="1:6">
      <c r="A166" s="38"/>
      <c r="B166" s="38"/>
      <c r="C166" s="38"/>
      <c r="D166" s="38"/>
      <c r="E166" s="38"/>
      <c r="F166" s="38"/>
    </row>
    <row r="167" spans="1:6">
      <c r="A167" s="38"/>
      <c r="B167" s="38"/>
      <c r="C167" s="38"/>
      <c r="D167" s="38"/>
      <c r="E167" s="38"/>
      <c r="F167" s="38"/>
    </row>
    <row r="168" spans="1:6">
      <c r="A168" s="38"/>
      <c r="B168" s="38"/>
      <c r="C168" s="38"/>
      <c r="D168" s="38"/>
      <c r="E168" s="38"/>
      <c r="F168" s="38"/>
    </row>
    <row r="169" spans="1:6">
      <c r="A169" s="38"/>
      <c r="B169" s="38"/>
      <c r="C169" s="38"/>
      <c r="D169" s="38"/>
      <c r="E169" s="38"/>
      <c r="F169" s="38"/>
    </row>
    <row r="170" spans="1:6">
      <c r="A170" s="38"/>
      <c r="B170" s="38"/>
      <c r="C170" s="38"/>
      <c r="D170" s="38"/>
      <c r="E170" s="38"/>
      <c r="F170" s="38"/>
    </row>
    <row r="171" spans="1:6">
      <c r="A171" s="38"/>
      <c r="B171" s="38"/>
      <c r="C171" s="38"/>
      <c r="D171" s="38"/>
      <c r="E171" s="38"/>
      <c r="F171" s="38"/>
    </row>
    <row r="172" spans="1:6">
      <c r="A172" s="38"/>
      <c r="B172" s="38"/>
      <c r="C172" s="38"/>
      <c r="D172" s="38"/>
      <c r="E172" s="38"/>
      <c r="F172" s="38"/>
    </row>
    <row r="173" spans="1:6">
      <c r="A173" s="38"/>
      <c r="B173" s="38"/>
      <c r="C173" s="38"/>
      <c r="D173" s="38"/>
      <c r="E173" s="38"/>
      <c r="F173" s="38"/>
    </row>
    <row r="174" spans="1:6">
      <c r="A174" s="38"/>
      <c r="B174" s="38"/>
      <c r="C174" s="38"/>
      <c r="D174" s="38"/>
      <c r="E174" s="38"/>
      <c r="F174" s="38"/>
    </row>
    <row r="175" spans="1:6">
      <c r="A175" s="38"/>
      <c r="B175" s="38"/>
      <c r="C175" s="38"/>
      <c r="D175" s="38"/>
      <c r="E175" s="38"/>
      <c r="F175" s="38"/>
    </row>
    <row r="176" spans="1:6">
      <c r="A176" s="38"/>
      <c r="B176" s="38"/>
      <c r="C176" s="38"/>
      <c r="D176" s="38"/>
      <c r="E176" s="38"/>
      <c r="F176" s="38"/>
    </row>
    <row r="177" spans="1:6">
      <c r="A177" s="38"/>
      <c r="B177" s="38"/>
      <c r="C177" s="38"/>
      <c r="D177" s="38"/>
      <c r="E177" s="38"/>
      <c r="F177" s="38"/>
    </row>
    <row r="178" spans="1:6">
      <c r="A178" s="38"/>
      <c r="B178" s="38"/>
      <c r="C178" s="38"/>
      <c r="D178" s="38"/>
      <c r="E178" s="38"/>
      <c r="F178" s="38"/>
    </row>
    <row r="179" spans="1:6">
      <c r="A179" s="38"/>
      <c r="B179" s="38"/>
      <c r="C179" s="38"/>
      <c r="D179" s="38"/>
      <c r="E179" s="38"/>
      <c r="F179" s="38"/>
    </row>
    <row r="180" spans="1:6">
      <c r="A180" s="38"/>
      <c r="B180" s="38"/>
      <c r="C180" s="38"/>
      <c r="D180" s="38"/>
      <c r="E180" s="38"/>
      <c r="F180" s="38"/>
    </row>
    <row r="181" spans="1:6">
      <c r="A181" s="38"/>
      <c r="B181" s="38"/>
      <c r="C181" s="38"/>
      <c r="D181" s="38"/>
      <c r="E181" s="38"/>
      <c r="F181" s="38"/>
    </row>
    <row r="182" spans="1:6">
      <c r="A182" s="38"/>
      <c r="B182" s="38"/>
      <c r="C182" s="38"/>
      <c r="D182" s="38"/>
      <c r="E182" s="38"/>
      <c r="F182" s="38"/>
    </row>
    <row r="183" spans="1:6">
      <c r="A183" s="38"/>
      <c r="B183" s="38"/>
      <c r="C183" s="38"/>
      <c r="D183" s="38"/>
      <c r="E183" s="38"/>
      <c r="F183" s="38"/>
    </row>
    <row r="184" spans="1:6">
      <c r="A184" s="38"/>
      <c r="B184" s="38"/>
      <c r="C184" s="38"/>
      <c r="D184" s="38"/>
      <c r="E184" s="38"/>
      <c r="F184" s="38"/>
    </row>
    <row r="185" spans="1:6">
      <c r="A185" s="38"/>
      <c r="B185" s="38"/>
      <c r="C185" s="38"/>
      <c r="D185" s="38"/>
      <c r="E185" s="38"/>
      <c r="F185" s="38"/>
    </row>
    <row r="186" spans="1:6">
      <c r="A186" s="38"/>
      <c r="B186" s="38"/>
      <c r="C186" s="38"/>
      <c r="D186" s="38"/>
      <c r="E186" s="38"/>
      <c r="F186" s="38"/>
    </row>
    <row r="187" spans="1:6">
      <c r="A187" s="38"/>
      <c r="B187" s="38"/>
      <c r="C187" s="38"/>
      <c r="D187" s="38"/>
      <c r="E187" s="38"/>
      <c r="F187" s="38"/>
    </row>
    <row r="188" spans="1:6">
      <c r="A188" s="38"/>
      <c r="B188" s="38"/>
      <c r="C188" s="38"/>
      <c r="D188" s="38"/>
      <c r="E188" s="38"/>
      <c r="F188" s="38"/>
    </row>
    <row r="189" spans="1:6">
      <c r="A189" s="38"/>
      <c r="B189" s="38"/>
      <c r="C189" s="38"/>
      <c r="D189" s="38"/>
      <c r="E189" s="38"/>
      <c r="F189" s="38"/>
    </row>
    <row r="190" spans="1:6">
      <c r="A190" s="38"/>
      <c r="B190" s="38"/>
      <c r="C190" s="38"/>
      <c r="D190" s="38"/>
      <c r="E190" s="38"/>
      <c r="F190" s="38"/>
    </row>
    <row r="191" spans="1:6">
      <c r="A191" s="38"/>
      <c r="B191" s="38"/>
      <c r="C191" s="38"/>
      <c r="D191" s="38"/>
      <c r="E191" s="38"/>
      <c r="F191" s="38"/>
    </row>
    <row r="192" spans="1:6">
      <c r="A192" s="38"/>
      <c r="B192" s="38"/>
      <c r="C192" s="38"/>
      <c r="D192" s="38"/>
      <c r="E192" s="38"/>
      <c r="F192" s="38"/>
    </row>
    <row r="193" spans="1:6">
      <c r="A193" s="38"/>
      <c r="B193" s="38"/>
      <c r="C193" s="38"/>
      <c r="D193" s="38"/>
      <c r="E193" s="38"/>
      <c r="F193" s="38"/>
    </row>
    <row r="194" spans="1:6">
      <c r="A194" s="38"/>
      <c r="B194" s="38"/>
      <c r="C194" s="38"/>
      <c r="D194" s="38"/>
      <c r="E194" s="38"/>
      <c r="F194" s="38"/>
    </row>
    <row r="195" spans="1:6">
      <c r="A195" s="38"/>
      <c r="B195" s="38"/>
      <c r="C195" s="38"/>
      <c r="D195" s="38"/>
      <c r="E195" s="38"/>
      <c r="F195" s="38"/>
    </row>
    <row r="196" spans="1:6">
      <c r="A196" s="38"/>
      <c r="B196" s="38"/>
      <c r="C196" s="38"/>
      <c r="D196" s="38"/>
      <c r="E196" s="38"/>
      <c r="F196" s="38"/>
    </row>
    <row r="197" spans="1:6">
      <c r="A197" s="38"/>
      <c r="B197" s="38"/>
      <c r="C197" s="38"/>
      <c r="D197" s="38"/>
      <c r="E197" s="38"/>
      <c r="F197" s="38"/>
    </row>
    <row r="198" spans="1:6">
      <c r="A198" s="38"/>
      <c r="B198" s="38"/>
      <c r="C198" s="38"/>
      <c r="D198" s="38"/>
      <c r="E198" s="38"/>
      <c r="F198" s="38"/>
    </row>
    <row r="199" spans="1:6">
      <c r="A199" s="38"/>
      <c r="B199" s="38"/>
      <c r="C199" s="38"/>
      <c r="D199" s="38"/>
      <c r="E199" s="38"/>
      <c r="F199" s="38"/>
    </row>
    <row r="200" spans="1:6">
      <c r="A200" s="38"/>
      <c r="B200" s="38"/>
      <c r="C200" s="38"/>
      <c r="D200" s="38"/>
      <c r="E200" s="38"/>
      <c r="F200" s="38"/>
    </row>
    <row r="201" spans="1:6">
      <c r="A201" s="38"/>
      <c r="B201" s="38"/>
      <c r="C201" s="38"/>
      <c r="D201" s="38"/>
      <c r="E201" s="38"/>
      <c r="F201" s="38"/>
    </row>
    <row r="202" spans="1:6">
      <c r="A202" s="38"/>
      <c r="B202" s="38"/>
      <c r="C202" s="38"/>
      <c r="D202" s="38"/>
      <c r="E202" s="38"/>
      <c r="F202" s="38"/>
    </row>
    <row r="203" spans="1:6">
      <c r="A203" s="38"/>
      <c r="B203" s="38"/>
      <c r="C203" s="38"/>
      <c r="D203" s="38"/>
      <c r="E203" s="38"/>
      <c r="F203" s="38"/>
    </row>
    <row r="204" spans="1:6">
      <c r="A204" s="38"/>
      <c r="B204" s="38"/>
      <c r="C204" s="38"/>
      <c r="D204" s="38"/>
      <c r="E204" s="38"/>
      <c r="F204" s="38"/>
    </row>
    <row r="205" spans="1:6">
      <c r="A205" s="38"/>
      <c r="B205" s="38"/>
      <c r="C205" s="38"/>
      <c r="D205" s="38"/>
      <c r="E205" s="38"/>
      <c r="F205" s="38"/>
    </row>
    <row r="206" spans="1:6">
      <c r="A206" s="38"/>
      <c r="B206" s="38"/>
      <c r="C206" s="38"/>
      <c r="D206" s="38"/>
      <c r="E206" s="38"/>
      <c r="F206" s="38"/>
    </row>
    <row r="207" spans="1:6">
      <c r="A207" s="38"/>
      <c r="B207" s="38"/>
      <c r="C207" s="38"/>
      <c r="D207" s="38"/>
      <c r="E207" s="38"/>
      <c r="F207" s="38"/>
    </row>
    <row r="208" spans="1:6">
      <c r="A208" s="38"/>
      <c r="B208" s="38"/>
      <c r="C208" s="38"/>
      <c r="D208" s="38"/>
      <c r="E208" s="38"/>
      <c r="F208" s="38"/>
    </row>
    <row r="209" spans="1:6">
      <c r="A209" s="38"/>
      <c r="B209" s="38"/>
      <c r="C209" s="38"/>
      <c r="D209" s="38"/>
      <c r="E209" s="38"/>
      <c r="F209" s="38"/>
    </row>
    <row r="210" spans="1:6">
      <c r="A210" s="38"/>
      <c r="B210" s="38"/>
      <c r="C210" s="38"/>
      <c r="D210" s="38"/>
      <c r="E210" s="38"/>
      <c r="F210" s="38"/>
    </row>
    <row r="211" spans="1:6">
      <c r="A211" s="38"/>
      <c r="B211" s="38"/>
      <c r="C211" s="38"/>
      <c r="D211" s="38"/>
      <c r="E211" s="38"/>
      <c r="F211" s="38"/>
    </row>
    <row r="212" spans="1:6">
      <c r="A212" s="38"/>
      <c r="B212" s="38"/>
      <c r="C212" s="38"/>
      <c r="D212" s="38"/>
      <c r="E212" s="38"/>
      <c r="F212" s="38"/>
    </row>
    <row r="213" spans="1:6">
      <c r="A213" s="38"/>
      <c r="B213" s="38"/>
      <c r="C213" s="38"/>
      <c r="D213" s="38"/>
      <c r="E213" s="38"/>
      <c r="F213" s="38"/>
    </row>
    <row r="214" spans="1:6">
      <c r="A214" s="38"/>
      <c r="B214" s="38"/>
      <c r="C214" s="38"/>
      <c r="D214" s="38"/>
      <c r="E214" s="38"/>
      <c r="F214" s="38"/>
    </row>
    <row r="215" spans="1:6">
      <c r="A215" s="38"/>
      <c r="B215" s="38"/>
      <c r="C215" s="38"/>
      <c r="D215" s="38"/>
      <c r="E215" s="38"/>
      <c r="F215" s="38"/>
    </row>
    <row r="216" spans="1:6">
      <c r="A216" s="38"/>
      <c r="B216" s="38"/>
      <c r="C216" s="38"/>
      <c r="D216" s="38"/>
      <c r="E216" s="38"/>
      <c r="F216" s="38"/>
    </row>
    <row r="217" spans="1:6">
      <c r="A217" s="38"/>
      <c r="B217" s="38"/>
      <c r="C217" s="38"/>
      <c r="D217" s="38"/>
      <c r="E217" s="38"/>
      <c r="F217" s="38"/>
    </row>
    <row r="218" spans="1:6">
      <c r="A218" s="38"/>
      <c r="B218" s="38"/>
      <c r="C218" s="38"/>
      <c r="D218" s="38"/>
      <c r="E218" s="38"/>
      <c r="F218" s="38"/>
    </row>
    <row r="219" spans="1:6">
      <c r="A219" s="38"/>
      <c r="B219" s="38"/>
      <c r="C219" s="38"/>
      <c r="D219" s="38"/>
      <c r="E219" s="38"/>
      <c r="F219" s="38"/>
    </row>
    <row r="220" spans="1:6">
      <c r="A220" s="38"/>
      <c r="B220" s="38"/>
      <c r="C220" s="38"/>
      <c r="D220" s="38"/>
      <c r="E220" s="38"/>
      <c r="F220" s="38"/>
    </row>
    <row r="221" spans="1:6">
      <c r="A221" s="38"/>
      <c r="B221" s="38"/>
      <c r="C221" s="38"/>
      <c r="D221" s="38"/>
      <c r="E221" s="38"/>
      <c r="F221" s="38"/>
    </row>
    <row r="222" spans="1:6">
      <c r="A222" s="38"/>
      <c r="B222" s="38"/>
      <c r="C222" s="38"/>
      <c r="D222" s="38"/>
      <c r="E222" s="38"/>
      <c r="F222" s="38"/>
    </row>
    <row r="223" spans="1:6">
      <c r="A223" s="38"/>
      <c r="B223" s="38"/>
      <c r="C223" s="38"/>
      <c r="D223" s="38"/>
      <c r="E223" s="38"/>
      <c r="F223" s="38"/>
    </row>
    <row r="224" spans="1:6">
      <c r="A224" s="38"/>
      <c r="B224" s="38"/>
      <c r="C224" s="38"/>
      <c r="D224" s="38"/>
      <c r="E224" s="38"/>
      <c r="F224" s="38"/>
    </row>
    <row r="225" spans="1:6">
      <c r="A225" s="38"/>
      <c r="B225" s="38"/>
      <c r="C225" s="38"/>
      <c r="D225" s="38"/>
      <c r="E225" s="38"/>
      <c r="F225" s="38"/>
    </row>
    <row r="226" spans="1:6">
      <c r="A226" s="38"/>
      <c r="B226" s="38"/>
      <c r="C226" s="38"/>
      <c r="D226" s="38"/>
      <c r="E226" s="38"/>
      <c r="F226" s="38"/>
    </row>
    <row r="227" spans="1:6">
      <c r="A227" s="38"/>
      <c r="B227" s="38"/>
      <c r="C227" s="38"/>
      <c r="D227" s="38"/>
      <c r="E227" s="38"/>
      <c r="F227" s="38"/>
    </row>
    <row r="228" spans="1:6">
      <c r="A228" s="38"/>
      <c r="B228" s="38"/>
      <c r="C228" s="38"/>
      <c r="D228" s="38"/>
      <c r="E228" s="38"/>
      <c r="F228" s="38"/>
    </row>
    <row r="229" spans="1:6">
      <c r="A229" s="38"/>
      <c r="B229" s="38"/>
      <c r="C229" s="38"/>
      <c r="D229" s="38"/>
      <c r="E229" s="38"/>
      <c r="F229" s="38"/>
    </row>
    <row r="230" spans="1:6">
      <c r="A230" s="38"/>
      <c r="B230" s="38"/>
      <c r="C230" s="38"/>
      <c r="D230" s="38"/>
      <c r="E230" s="38"/>
      <c r="F230" s="38"/>
    </row>
    <row r="231" spans="1:6">
      <c r="A231" s="38"/>
      <c r="B231" s="38"/>
      <c r="C231" s="38"/>
      <c r="D231" s="38"/>
      <c r="E231" s="38"/>
      <c r="F231" s="38"/>
    </row>
    <row r="232" spans="1:6">
      <c r="A232" s="38"/>
      <c r="B232" s="38"/>
      <c r="C232" s="38"/>
      <c r="D232" s="38"/>
      <c r="E232" s="38"/>
      <c r="F232" s="38"/>
    </row>
    <row r="233" spans="1:6">
      <c r="A233" s="38"/>
      <c r="B233" s="38"/>
      <c r="C233" s="38"/>
      <c r="D233" s="38"/>
      <c r="E233" s="38"/>
      <c r="F233" s="38"/>
    </row>
    <row r="234" spans="1:6">
      <c r="A234" s="38"/>
      <c r="B234" s="38"/>
      <c r="C234" s="38"/>
      <c r="D234" s="38"/>
      <c r="E234" s="38"/>
      <c r="F234" s="38"/>
    </row>
    <row r="235" spans="1:6">
      <c r="A235" s="38"/>
      <c r="B235" s="38"/>
      <c r="C235" s="38"/>
      <c r="D235" s="38"/>
      <c r="E235" s="38"/>
      <c r="F235" s="38"/>
    </row>
    <row r="236" spans="1:6">
      <c r="A236" s="38"/>
      <c r="B236" s="38"/>
      <c r="C236" s="38"/>
      <c r="D236" s="38"/>
      <c r="E236" s="38"/>
      <c r="F236" s="38"/>
    </row>
    <row r="237" spans="1:6">
      <c r="A237" s="38"/>
      <c r="B237" s="38"/>
      <c r="C237" s="38"/>
      <c r="D237" s="38"/>
      <c r="E237" s="38"/>
      <c r="F237" s="38"/>
    </row>
    <row r="238" spans="1:6">
      <c r="A238" s="38"/>
      <c r="B238" s="38"/>
      <c r="C238" s="38"/>
      <c r="D238" s="38"/>
      <c r="E238" s="38"/>
      <c r="F238" s="38"/>
    </row>
    <row r="239" spans="1:6">
      <c r="A239" s="38"/>
      <c r="B239" s="38"/>
      <c r="C239" s="38"/>
      <c r="D239" s="38"/>
      <c r="E239" s="38"/>
      <c r="F239" s="38"/>
    </row>
    <row r="240" spans="1:6">
      <c r="A240" s="38"/>
      <c r="B240" s="38"/>
      <c r="C240" s="38"/>
      <c r="D240" s="38"/>
      <c r="E240" s="38"/>
      <c r="F240" s="38"/>
    </row>
    <row r="241" spans="1:6">
      <c r="A241" s="38"/>
      <c r="B241" s="38"/>
      <c r="C241" s="38"/>
      <c r="D241" s="38"/>
      <c r="E241" s="38"/>
      <c r="F241" s="38"/>
    </row>
    <row r="242" spans="1:6">
      <c r="A242" s="38"/>
      <c r="B242" s="38"/>
      <c r="C242" s="38"/>
      <c r="D242" s="38"/>
      <c r="E242" s="38"/>
      <c r="F242" s="38"/>
    </row>
    <row r="243" spans="1:6">
      <c r="A243" s="38"/>
      <c r="B243" s="38"/>
      <c r="C243" s="38"/>
      <c r="D243" s="38"/>
      <c r="E243" s="38"/>
      <c r="F243" s="38"/>
    </row>
    <row r="244" spans="1:6">
      <c r="A244" s="38"/>
      <c r="B244" s="38"/>
      <c r="C244" s="38"/>
      <c r="D244" s="38"/>
      <c r="E244" s="38"/>
      <c r="F244" s="38"/>
    </row>
    <row r="245" spans="1:6">
      <c r="A245" s="38"/>
      <c r="B245" s="38"/>
      <c r="C245" s="38"/>
      <c r="D245" s="38"/>
      <c r="E245" s="38"/>
      <c r="F245" s="38"/>
    </row>
    <row r="246" spans="1:6">
      <c r="A246" s="38"/>
      <c r="B246" s="38"/>
      <c r="C246" s="38"/>
      <c r="D246" s="38"/>
      <c r="E246" s="38"/>
      <c r="F246" s="38"/>
    </row>
    <row r="247" spans="1:6">
      <c r="A247" s="38"/>
      <c r="B247" s="38"/>
      <c r="C247" s="38"/>
      <c r="D247" s="38"/>
      <c r="E247" s="38"/>
      <c r="F247" s="38"/>
    </row>
    <row r="248" spans="1:6">
      <c r="A248" s="38"/>
      <c r="B248" s="38"/>
      <c r="C248" s="38"/>
      <c r="D248" s="38"/>
      <c r="E248" s="38"/>
      <c r="F248" s="38"/>
    </row>
    <row r="249" spans="1:6">
      <c r="A249" s="38"/>
      <c r="B249" s="38"/>
      <c r="C249" s="38"/>
      <c r="D249" s="38"/>
      <c r="E249" s="38"/>
      <c r="F249" s="38"/>
    </row>
    <row r="250" spans="1:6">
      <c r="A250" s="38"/>
      <c r="B250" s="38"/>
      <c r="C250" s="38"/>
      <c r="D250" s="38"/>
      <c r="E250" s="38"/>
      <c r="F250" s="38"/>
    </row>
    <row r="251" spans="1:6">
      <c r="A251" s="38"/>
      <c r="B251" s="38"/>
      <c r="C251" s="38"/>
      <c r="D251" s="38"/>
      <c r="E251" s="38"/>
      <c r="F251" s="38"/>
    </row>
    <row r="252" spans="1:6">
      <c r="A252" s="38"/>
      <c r="B252" s="38"/>
      <c r="C252" s="38"/>
      <c r="D252" s="38"/>
      <c r="E252" s="38"/>
      <c r="F252" s="38"/>
    </row>
    <row r="253" spans="1:6">
      <c r="A253" s="38"/>
      <c r="B253" s="38"/>
      <c r="C253" s="38"/>
      <c r="D253" s="38"/>
      <c r="E253" s="38"/>
      <c r="F253" s="38"/>
    </row>
    <row r="254" spans="1:6">
      <c r="A254" s="38"/>
      <c r="B254" s="38"/>
      <c r="C254" s="38"/>
      <c r="D254" s="38"/>
      <c r="E254" s="38"/>
      <c r="F254" s="38"/>
    </row>
    <row r="255" spans="1:6">
      <c r="A255" s="38"/>
      <c r="B255" s="38"/>
      <c r="C255" s="38"/>
      <c r="D255" s="38"/>
      <c r="E255" s="38"/>
      <c r="F255" s="38"/>
    </row>
    <row r="256" spans="1:6">
      <c r="A256" s="38"/>
      <c r="B256" s="38"/>
      <c r="C256" s="38"/>
      <c r="D256" s="38"/>
      <c r="E256" s="38"/>
      <c r="F256" s="38"/>
    </row>
    <row r="257" spans="1:6">
      <c r="A257" s="38"/>
      <c r="B257" s="38"/>
      <c r="C257" s="38"/>
      <c r="D257" s="38"/>
      <c r="E257" s="38"/>
      <c r="F257" s="38"/>
    </row>
    <row r="258" spans="1:6">
      <c r="A258" s="38"/>
      <c r="B258" s="38"/>
      <c r="C258" s="38"/>
      <c r="D258" s="38"/>
      <c r="E258" s="38"/>
      <c r="F258" s="38"/>
    </row>
    <row r="259" spans="1:6">
      <c r="A259" s="38"/>
      <c r="B259" s="38"/>
      <c r="C259" s="38"/>
      <c r="D259" s="38"/>
      <c r="E259" s="38"/>
      <c r="F259" s="38"/>
    </row>
    <row r="260" spans="1:6">
      <c r="A260" s="38"/>
      <c r="B260" s="38"/>
      <c r="C260" s="38"/>
      <c r="D260" s="38"/>
      <c r="E260" s="38"/>
      <c r="F260" s="38"/>
    </row>
    <row r="261" spans="1:6">
      <c r="A261" s="38"/>
      <c r="B261" s="38"/>
      <c r="C261" s="38"/>
      <c r="D261" s="38"/>
      <c r="E261" s="38"/>
      <c r="F261" s="38"/>
    </row>
    <row r="262" spans="1:6">
      <c r="A262" s="38"/>
      <c r="B262" s="38"/>
      <c r="C262" s="38"/>
      <c r="D262" s="38"/>
      <c r="E262" s="38"/>
      <c r="F262" s="38"/>
    </row>
    <row r="263" spans="1:6">
      <c r="A263" s="38"/>
      <c r="B263" s="38"/>
      <c r="C263" s="38"/>
      <c r="D263" s="38"/>
      <c r="E263" s="38"/>
      <c r="F263" s="38"/>
    </row>
    <row r="264" spans="1:6">
      <c r="A264" s="38"/>
      <c r="B264" s="38"/>
      <c r="C264" s="38"/>
      <c r="D264" s="38"/>
      <c r="E264" s="38"/>
      <c r="F264" s="38"/>
    </row>
    <row r="265" spans="1:6">
      <c r="A265" s="38"/>
      <c r="B265" s="38"/>
      <c r="C265" s="38"/>
      <c r="D265" s="38"/>
      <c r="E265" s="38"/>
      <c r="F265" s="38"/>
    </row>
    <row r="266" spans="1:6">
      <c r="A266" s="38"/>
      <c r="B266" s="38"/>
      <c r="C266" s="38"/>
      <c r="D266" s="38"/>
      <c r="E266" s="38"/>
      <c r="F266" s="38"/>
    </row>
    <row r="267" spans="1:6">
      <c r="A267" s="38"/>
      <c r="B267" s="38"/>
      <c r="C267" s="38"/>
      <c r="D267" s="38"/>
      <c r="E267" s="38"/>
      <c r="F267" s="38"/>
    </row>
    <row r="268" spans="1:6">
      <c r="A268" s="38"/>
      <c r="B268" s="38"/>
      <c r="C268" s="38"/>
      <c r="D268" s="38"/>
      <c r="E268" s="38"/>
      <c r="F268" s="38"/>
    </row>
    <row r="269" spans="1:6">
      <c r="A269" s="38"/>
      <c r="B269" s="38"/>
      <c r="C269" s="38"/>
      <c r="D269" s="38"/>
      <c r="E269" s="38"/>
      <c r="F269" s="38"/>
    </row>
    <row r="270" spans="1:6">
      <c r="A270" s="38"/>
      <c r="B270" s="38"/>
      <c r="C270" s="38"/>
      <c r="D270" s="38"/>
      <c r="E270" s="38"/>
      <c r="F270" s="38"/>
    </row>
    <row r="271" spans="1:6">
      <c r="A271" s="38"/>
      <c r="B271" s="38"/>
      <c r="C271" s="38"/>
      <c r="D271" s="38"/>
      <c r="E271" s="38"/>
      <c r="F271" s="38"/>
    </row>
    <row r="272" spans="1:6">
      <c r="A272" s="38"/>
      <c r="B272" s="38"/>
      <c r="C272" s="38"/>
      <c r="D272" s="38"/>
      <c r="E272" s="38"/>
      <c r="F272" s="38"/>
    </row>
    <row r="273" spans="1:6">
      <c r="A273" s="38"/>
      <c r="B273" s="38"/>
      <c r="C273" s="38"/>
      <c r="D273" s="38"/>
      <c r="E273" s="38"/>
      <c r="F273" s="38"/>
    </row>
    <row r="274" spans="1:6">
      <c r="A274" s="38"/>
      <c r="B274" s="38"/>
      <c r="C274" s="38"/>
      <c r="D274" s="38"/>
      <c r="E274" s="38"/>
      <c r="F274" s="38"/>
    </row>
    <row r="275" spans="1:6">
      <c r="A275" s="38"/>
      <c r="B275" s="38"/>
      <c r="C275" s="38"/>
      <c r="D275" s="38"/>
      <c r="E275" s="38"/>
      <c r="F275" s="38"/>
    </row>
    <row r="276" spans="1:6">
      <c r="A276" s="38"/>
      <c r="B276" s="38"/>
      <c r="C276" s="38"/>
      <c r="D276" s="38"/>
      <c r="E276" s="38"/>
      <c r="F276" s="38"/>
    </row>
    <row r="277" spans="1:6">
      <c r="A277" s="38"/>
      <c r="B277" s="38"/>
      <c r="C277" s="38"/>
      <c r="D277" s="38"/>
      <c r="E277" s="38"/>
      <c r="F277" s="38"/>
    </row>
    <row r="278" spans="1:6">
      <c r="A278" s="38"/>
      <c r="B278" s="38"/>
      <c r="C278" s="38"/>
      <c r="D278" s="38"/>
      <c r="E278" s="38"/>
      <c r="F278" s="38"/>
    </row>
    <row r="279" spans="1:6">
      <c r="A279" s="38"/>
      <c r="B279" s="38"/>
      <c r="C279" s="38"/>
      <c r="D279" s="38"/>
      <c r="E279" s="38"/>
      <c r="F279" s="38"/>
    </row>
    <row r="280" spans="1:6">
      <c r="A280" s="38"/>
      <c r="B280" s="38"/>
      <c r="C280" s="38"/>
      <c r="D280" s="38"/>
      <c r="E280" s="38"/>
      <c r="F280" s="38"/>
    </row>
    <row r="281" spans="1:6">
      <c r="A281" s="38"/>
      <c r="B281" s="38"/>
      <c r="C281" s="38"/>
      <c r="D281" s="38"/>
      <c r="E281" s="38"/>
      <c r="F281" s="38"/>
    </row>
    <row r="282" spans="1:6">
      <c r="A282" s="38"/>
      <c r="B282" s="38"/>
      <c r="C282" s="38"/>
      <c r="D282" s="38"/>
      <c r="E282" s="38"/>
      <c r="F282" s="38"/>
    </row>
    <row r="283" spans="1:6">
      <c r="A283" s="38"/>
      <c r="B283" s="38"/>
      <c r="C283" s="38"/>
      <c r="D283" s="38"/>
      <c r="E283" s="38"/>
      <c r="F283" s="38"/>
    </row>
    <row r="284" spans="1:6">
      <c r="A284" s="38"/>
      <c r="B284" s="38"/>
      <c r="C284" s="38"/>
      <c r="D284" s="38"/>
      <c r="E284" s="38"/>
      <c r="F284" s="38"/>
    </row>
    <row r="285" spans="1:6">
      <c r="A285" s="38"/>
      <c r="B285" s="38"/>
      <c r="C285" s="38"/>
      <c r="D285" s="38"/>
      <c r="E285" s="38"/>
      <c r="F285" s="38"/>
    </row>
    <row r="286" spans="1:6">
      <c r="A286" s="38"/>
      <c r="B286" s="38"/>
      <c r="C286" s="38"/>
      <c r="D286" s="38"/>
      <c r="E286" s="38"/>
      <c r="F286" s="38"/>
    </row>
    <row r="287" spans="1:6">
      <c r="A287" s="38"/>
      <c r="B287" s="38"/>
      <c r="C287" s="38"/>
      <c r="D287" s="38"/>
      <c r="E287" s="38"/>
      <c r="F287" s="38"/>
    </row>
    <row r="288" spans="1:6">
      <c r="A288" s="38"/>
      <c r="B288" s="38"/>
      <c r="C288" s="38"/>
      <c r="D288" s="38"/>
      <c r="E288" s="38"/>
      <c r="F288" s="38"/>
    </row>
    <row r="289" spans="1:6">
      <c r="A289" s="38"/>
      <c r="B289" s="38"/>
      <c r="C289" s="38"/>
      <c r="D289" s="38"/>
      <c r="E289" s="38"/>
      <c r="F289" s="38"/>
    </row>
    <row r="290" spans="1:6">
      <c r="A290" s="38"/>
      <c r="B290" s="38"/>
      <c r="C290" s="38"/>
      <c r="D290" s="38"/>
      <c r="E290" s="38"/>
      <c r="F290" s="38"/>
    </row>
    <row r="291" spans="1:6">
      <c r="A291" s="38"/>
      <c r="B291" s="38"/>
      <c r="C291" s="38"/>
      <c r="D291" s="38"/>
      <c r="E291" s="38"/>
      <c r="F291" s="38"/>
    </row>
    <row r="292" spans="1:6">
      <c r="A292" s="38"/>
      <c r="B292" s="38"/>
      <c r="C292" s="38"/>
      <c r="D292" s="38"/>
      <c r="E292" s="38"/>
      <c r="F292" s="38"/>
    </row>
    <row r="293" spans="1:6">
      <c r="A293" s="38"/>
      <c r="B293" s="38"/>
      <c r="C293" s="38"/>
      <c r="D293" s="38"/>
      <c r="E293" s="38"/>
      <c r="F293" s="38"/>
    </row>
    <row r="294" spans="1:6">
      <c r="A294" s="38"/>
      <c r="B294" s="38"/>
      <c r="C294" s="38"/>
      <c r="D294" s="38"/>
      <c r="E294" s="38"/>
      <c r="F294" s="38"/>
    </row>
    <row r="295" spans="1:6">
      <c r="A295" s="38"/>
      <c r="B295" s="38"/>
      <c r="C295" s="38"/>
      <c r="D295" s="38"/>
      <c r="E295" s="38"/>
      <c r="F295" s="38"/>
    </row>
    <row r="296" spans="1:6">
      <c r="A296" s="38"/>
      <c r="B296" s="38"/>
      <c r="C296" s="38"/>
      <c r="D296" s="38"/>
      <c r="E296" s="38"/>
      <c r="F296" s="38"/>
    </row>
    <row r="297" spans="1:6">
      <c r="A297" s="38"/>
      <c r="B297" s="38"/>
      <c r="C297" s="38"/>
      <c r="D297" s="38"/>
      <c r="E297" s="38"/>
      <c r="F297" s="38"/>
    </row>
    <row r="298" spans="1:6">
      <c r="A298" s="38"/>
      <c r="B298" s="38"/>
      <c r="C298" s="38"/>
      <c r="D298" s="38"/>
      <c r="E298" s="38"/>
      <c r="F298" s="38"/>
    </row>
    <row r="299" spans="1:6">
      <c r="A299" s="38"/>
      <c r="B299" s="38"/>
      <c r="C299" s="38"/>
      <c r="D299" s="38"/>
      <c r="E299" s="38"/>
      <c r="F299" s="38"/>
    </row>
    <row r="300" spans="1:6">
      <c r="A300" s="38"/>
      <c r="B300" s="38"/>
      <c r="C300" s="38"/>
      <c r="D300" s="38"/>
      <c r="E300" s="38"/>
      <c r="F300" s="38"/>
    </row>
    <row r="301" spans="1:6">
      <c r="A301" s="38"/>
      <c r="B301" s="38"/>
      <c r="C301" s="38"/>
      <c r="D301" s="38"/>
      <c r="E301" s="38"/>
      <c r="F301" s="38"/>
    </row>
    <row r="302" spans="1:6">
      <c r="A302" s="38"/>
      <c r="B302" s="38"/>
      <c r="C302" s="38"/>
      <c r="D302" s="38"/>
      <c r="E302" s="38"/>
      <c r="F302" s="38"/>
    </row>
    <row r="303" spans="1:6">
      <c r="A303" s="38"/>
      <c r="B303" s="38"/>
      <c r="C303" s="38"/>
      <c r="D303" s="38"/>
      <c r="E303" s="38"/>
      <c r="F303" s="38"/>
    </row>
    <row r="304" spans="1:6">
      <c r="A304" s="38"/>
      <c r="B304" s="38"/>
      <c r="C304" s="38"/>
      <c r="D304" s="38"/>
      <c r="E304" s="38"/>
      <c r="F304" s="38"/>
    </row>
    <row r="305" spans="1:6">
      <c r="A305" s="38"/>
      <c r="B305" s="38"/>
      <c r="C305" s="38"/>
      <c r="D305" s="38"/>
      <c r="E305" s="38"/>
      <c r="F305" s="38"/>
    </row>
    <row r="306" spans="1:6">
      <c r="A306" s="38"/>
      <c r="B306" s="38"/>
      <c r="C306" s="38"/>
      <c r="D306" s="38"/>
      <c r="E306" s="38"/>
      <c r="F306" s="38"/>
    </row>
    <row r="307" spans="1:6">
      <c r="A307" s="38"/>
      <c r="B307" s="38"/>
      <c r="C307" s="38"/>
      <c r="D307" s="38"/>
      <c r="E307" s="38"/>
      <c r="F307" s="38"/>
    </row>
    <row r="308" spans="1:6">
      <c r="A308" s="38"/>
      <c r="B308" s="38"/>
      <c r="C308" s="38"/>
      <c r="D308" s="38"/>
      <c r="E308" s="38"/>
      <c r="F308" s="38"/>
    </row>
    <row r="309" spans="1:6">
      <c r="A309" s="38"/>
      <c r="B309" s="38"/>
      <c r="C309" s="38"/>
      <c r="D309" s="38"/>
      <c r="E309" s="38"/>
      <c r="F309" s="38"/>
    </row>
    <row r="310" spans="1:6">
      <c r="A310" s="38"/>
      <c r="B310" s="38"/>
      <c r="C310" s="38"/>
      <c r="D310" s="38"/>
      <c r="E310" s="38"/>
      <c r="F310" s="38"/>
    </row>
    <row r="311" spans="1:6">
      <c r="A311" s="38"/>
      <c r="B311" s="38"/>
      <c r="C311" s="38"/>
      <c r="D311" s="38"/>
      <c r="E311" s="38"/>
      <c r="F311" s="38"/>
    </row>
    <row r="312" spans="1:6">
      <c r="A312" s="38"/>
      <c r="B312" s="38"/>
      <c r="C312" s="38"/>
      <c r="D312" s="38"/>
      <c r="E312" s="38"/>
      <c r="F312" s="38"/>
    </row>
    <row r="313" spans="1:6">
      <c r="A313" s="38"/>
      <c r="B313" s="38"/>
      <c r="C313" s="38"/>
      <c r="D313" s="38"/>
      <c r="E313" s="38"/>
      <c r="F313" s="38"/>
    </row>
    <row r="314" spans="1:6">
      <c r="A314" s="38"/>
      <c r="B314" s="38"/>
      <c r="C314" s="38"/>
      <c r="D314" s="38"/>
      <c r="E314" s="38"/>
      <c r="F314" s="38"/>
    </row>
    <row r="315" spans="1:6">
      <c r="A315" s="38"/>
      <c r="B315" s="38"/>
      <c r="C315" s="38"/>
      <c r="D315" s="38"/>
      <c r="E315" s="38"/>
      <c r="F315" s="38"/>
    </row>
    <row r="316" spans="1:6">
      <c r="A316" s="38"/>
      <c r="B316" s="38"/>
      <c r="C316" s="38"/>
      <c r="D316" s="38"/>
      <c r="E316" s="38"/>
      <c r="F316" s="38"/>
    </row>
    <row r="317" spans="1:6">
      <c r="A317" s="38"/>
      <c r="B317" s="38"/>
      <c r="C317" s="38"/>
      <c r="D317" s="38"/>
      <c r="E317" s="38"/>
      <c r="F317" s="38"/>
    </row>
    <row r="318" spans="1:6">
      <c r="A318" s="38"/>
      <c r="B318" s="38"/>
      <c r="C318" s="38"/>
      <c r="D318" s="38"/>
      <c r="E318" s="38"/>
      <c r="F318" s="38"/>
    </row>
    <row r="319" spans="1:6">
      <c r="A319" s="38"/>
      <c r="B319" s="38"/>
      <c r="C319" s="38"/>
      <c r="D319" s="38"/>
      <c r="E319" s="38"/>
      <c r="F319" s="38"/>
    </row>
    <row r="320" spans="1:6">
      <c r="A320" s="38"/>
      <c r="B320" s="38"/>
      <c r="C320" s="38"/>
      <c r="D320" s="38"/>
      <c r="E320" s="38"/>
      <c r="F320" s="38"/>
    </row>
    <row r="321" spans="1:6">
      <c r="A321" s="38"/>
      <c r="B321" s="38"/>
      <c r="C321" s="38"/>
      <c r="D321" s="38"/>
      <c r="E321" s="38"/>
      <c r="F321" s="38"/>
    </row>
    <row r="322" spans="1:6">
      <c r="A322" s="38"/>
      <c r="B322" s="38"/>
      <c r="C322" s="38"/>
      <c r="D322" s="38"/>
      <c r="E322" s="38"/>
      <c r="F322" s="38"/>
    </row>
    <row r="323" spans="1:6">
      <c r="A323" s="38"/>
      <c r="B323" s="38"/>
      <c r="C323" s="38"/>
      <c r="D323" s="38"/>
      <c r="E323" s="38"/>
      <c r="F323" s="38"/>
    </row>
    <row r="324" spans="1:6">
      <c r="A324" s="38"/>
      <c r="B324" s="38"/>
      <c r="C324" s="38"/>
      <c r="D324" s="38"/>
      <c r="E324" s="38"/>
      <c r="F324" s="38"/>
    </row>
    <row r="325" spans="1:6">
      <c r="A325" s="38"/>
      <c r="B325" s="38"/>
      <c r="C325" s="38"/>
      <c r="D325" s="38"/>
      <c r="E325" s="38"/>
      <c r="F325" s="38"/>
    </row>
    <row r="326" spans="1:6">
      <c r="A326" s="38"/>
      <c r="B326" s="38"/>
      <c r="C326" s="38"/>
      <c r="D326" s="38"/>
      <c r="E326" s="38"/>
      <c r="F326" s="38"/>
    </row>
    <row r="327" spans="1:6">
      <c r="A327" s="38"/>
      <c r="B327" s="38"/>
      <c r="C327" s="38"/>
      <c r="D327" s="38"/>
      <c r="E327" s="38"/>
      <c r="F327" s="38"/>
    </row>
    <row r="328" spans="1:6">
      <c r="A328" s="38"/>
      <c r="B328" s="38"/>
      <c r="C328" s="38"/>
      <c r="D328" s="38"/>
      <c r="E328" s="38"/>
      <c r="F328" s="38"/>
    </row>
    <row r="329" spans="1:6">
      <c r="A329" s="38"/>
      <c r="B329" s="38"/>
      <c r="C329" s="38"/>
      <c r="D329" s="38"/>
      <c r="E329" s="38"/>
      <c r="F329" s="38"/>
    </row>
    <row r="330" spans="1:6">
      <c r="A330" s="38"/>
      <c r="B330" s="38"/>
      <c r="C330" s="38"/>
      <c r="D330" s="38"/>
      <c r="E330" s="38"/>
      <c r="F330" s="38"/>
    </row>
    <row r="331" spans="1:6">
      <c r="A331" s="38"/>
      <c r="B331" s="38"/>
      <c r="C331" s="38"/>
      <c r="D331" s="38"/>
      <c r="E331" s="38"/>
      <c r="F331" s="38"/>
    </row>
    <row r="332" spans="1:6">
      <c r="A332" s="38"/>
      <c r="B332" s="38"/>
      <c r="C332" s="38"/>
      <c r="D332" s="38"/>
      <c r="E332" s="38"/>
      <c r="F332" s="38"/>
    </row>
    <row r="333" spans="1:6">
      <c r="A333" s="38"/>
      <c r="B333" s="38"/>
      <c r="C333" s="38"/>
      <c r="D333" s="38"/>
      <c r="E333" s="38"/>
      <c r="F333" s="38"/>
    </row>
    <row r="334" spans="1:6">
      <c r="A334" s="38"/>
      <c r="B334" s="38"/>
      <c r="C334" s="38"/>
      <c r="D334" s="38"/>
      <c r="E334" s="38"/>
      <c r="F334" s="38"/>
    </row>
    <row r="335" spans="1:6">
      <c r="A335" s="38"/>
      <c r="B335" s="38"/>
      <c r="C335" s="38"/>
      <c r="D335" s="38"/>
      <c r="E335" s="38"/>
      <c r="F335" s="38"/>
    </row>
    <row r="336" spans="1:6">
      <c r="A336" s="38"/>
      <c r="B336" s="38"/>
      <c r="C336" s="38"/>
      <c r="D336" s="38"/>
      <c r="E336" s="38"/>
      <c r="F336" s="38"/>
    </row>
    <row r="337" spans="1:6">
      <c r="A337" s="38"/>
      <c r="B337" s="38"/>
      <c r="C337" s="38"/>
      <c r="D337" s="38"/>
      <c r="E337" s="38"/>
      <c r="F337" s="38"/>
    </row>
    <row r="338" spans="1:6">
      <c r="A338" s="38"/>
      <c r="B338" s="38"/>
      <c r="C338" s="38"/>
      <c r="D338" s="38"/>
      <c r="E338" s="38"/>
      <c r="F338" s="38"/>
    </row>
    <row r="339" spans="1:6">
      <c r="A339" s="38"/>
      <c r="B339" s="38"/>
      <c r="C339" s="38"/>
      <c r="D339" s="38"/>
      <c r="E339" s="38"/>
      <c r="F339" s="38"/>
    </row>
    <row r="340" spans="1:6">
      <c r="A340" s="38"/>
      <c r="B340" s="38"/>
      <c r="C340" s="38"/>
      <c r="D340" s="38"/>
      <c r="E340" s="38"/>
      <c r="F340" s="38"/>
    </row>
    <row r="341" spans="1:6">
      <c r="A341" s="38"/>
      <c r="B341" s="38"/>
      <c r="C341" s="38"/>
      <c r="D341" s="38"/>
      <c r="E341" s="38"/>
      <c r="F341" s="38"/>
    </row>
    <row r="342" spans="1:6">
      <c r="A342" s="38"/>
      <c r="B342" s="38"/>
      <c r="C342" s="38"/>
      <c r="D342" s="38"/>
      <c r="E342" s="38"/>
      <c r="F342" s="38"/>
    </row>
    <row r="343" spans="1:6">
      <c r="A343" s="38"/>
      <c r="B343" s="38"/>
      <c r="C343" s="38"/>
      <c r="D343" s="38"/>
      <c r="E343" s="38"/>
      <c r="F343" s="38"/>
    </row>
    <row r="344" spans="1:6">
      <c r="A344" s="38"/>
      <c r="B344" s="38"/>
      <c r="C344" s="38"/>
      <c r="D344" s="38"/>
      <c r="E344" s="38"/>
      <c r="F344" s="38"/>
    </row>
    <row r="345" spans="1:6">
      <c r="A345" s="38"/>
      <c r="B345" s="38"/>
      <c r="C345" s="38"/>
      <c r="D345" s="38"/>
      <c r="E345" s="38"/>
      <c r="F345" s="38"/>
    </row>
    <row r="346" spans="1:6">
      <c r="A346" s="38"/>
      <c r="B346" s="38"/>
      <c r="C346" s="38"/>
      <c r="D346" s="38"/>
      <c r="E346" s="38"/>
      <c r="F346" s="38"/>
    </row>
    <row r="347" spans="1:6">
      <c r="A347" s="38"/>
      <c r="B347" s="38"/>
      <c r="C347" s="38"/>
      <c r="D347" s="38"/>
      <c r="E347" s="38"/>
      <c r="F347" s="38"/>
    </row>
    <row r="348" spans="1:6">
      <c r="A348" s="38"/>
      <c r="B348" s="38"/>
      <c r="C348" s="38"/>
      <c r="D348" s="38"/>
      <c r="E348" s="38"/>
      <c r="F348" s="38"/>
    </row>
    <row r="349" spans="1:6">
      <c r="A349" s="38"/>
      <c r="B349" s="38"/>
      <c r="C349" s="38"/>
      <c r="D349" s="38"/>
      <c r="E349" s="38"/>
      <c r="F349" s="38"/>
    </row>
    <row r="350" spans="1:6">
      <c r="A350" s="38"/>
      <c r="B350" s="38"/>
      <c r="C350" s="38"/>
      <c r="D350" s="38"/>
      <c r="E350" s="38"/>
      <c r="F350" s="38"/>
    </row>
    <row r="351" spans="1:6">
      <c r="A351" s="38"/>
      <c r="B351" s="38"/>
      <c r="C351" s="38"/>
      <c r="D351" s="38"/>
      <c r="E351" s="38"/>
      <c r="F351" s="38"/>
    </row>
    <row r="352" spans="1:6">
      <c r="A352" s="38"/>
      <c r="B352" s="38"/>
      <c r="C352" s="38"/>
      <c r="D352" s="38"/>
      <c r="E352" s="38"/>
      <c r="F352" s="38"/>
    </row>
    <row r="353" spans="1:6">
      <c r="A353" s="38"/>
      <c r="B353" s="38"/>
      <c r="C353" s="38"/>
      <c r="D353" s="38"/>
      <c r="E353" s="38"/>
      <c r="F353" s="38"/>
    </row>
    <row r="354" spans="1:6">
      <c r="A354" s="38"/>
      <c r="B354" s="38"/>
      <c r="C354" s="38"/>
      <c r="D354" s="38"/>
      <c r="E354" s="38"/>
      <c r="F354" s="38"/>
    </row>
    <row r="355" spans="1:6">
      <c r="A355" s="38"/>
      <c r="B355" s="38"/>
      <c r="C355" s="38"/>
      <c r="D355" s="38"/>
      <c r="E355" s="38"/>
      <c r="F355" s="38"/>
    </row>
    <row r="356" spans="1:6">
      <c r="A356" s="38"/>
      <c r="B356" s="38"/>
      <c r="C356" s="38"/>
      <c r="D356" s="38"/>
      <c r="E356" s="38"/>
      <c r="F356" s="38"/>
    </row>
    <row r="357" spans="1:6">
      <c r="A357" s="38"/>
      <c r="B357" s="38"/>
      <c r="C357" s="38"/>
      <c r="D357" s="38"/>
      <c r="E357" s="38"/>
      <c r="F357" s="38"/>
    </row>
    <row r="358" spans="1:6">
      <c r="A358" s="38"/>
      <c r="B358" s="38"/>
      <c r="C358" s="38"/>
      <c r="D358" s="38"/>
      <c r="E358" s="38"/>
      <c r="F358" s="38"/>
    </row>
    <row r="359" spans="1:6">
      <c r="A359" s="38"/>
      <c r="B359" s="38"/>
      <c r="C359" s="38"/>
      <c r="D359" s="38"/>
      <c r="E359" s="38"/>
      <c r="F359" s="38"/>
    </row>
    <row r="360" spans="1:6">
      <c r="A360" s="38"/>
      <c r="B360" s="38"/>
      <c r="C360" s="38"/>
      <c r="D360" s="38"/>
      <c r="E360" s="38"/>
      <c r="F360" s="38"/>
    </row>
    <row r="361" spans="1:6">
      <c r="A361" s="38"/>
      <c r="B361" s="38"/>
      <c r="C361" s="38"/>
      <c r="D361" s="38"/>
      <c r="E361" s="38"/>
      <c r="F361" s="38"/>
    </row>
    <row r="362" spans="1:6">
      <c r="A362" s="38"/>
      <c r="B362" s="38"/>
      <c r="C362" s="38"/>
      <c r="D362" s="38"/>
      <c r="E362" s="38"/>
      <c r="F362" s="38"/>
    </row>
    <row r="363" spans="1:6">
      <c r="A363" s="38"/>
      <c r="B363" s="38"/>
      <c r="C363" s="38"/>
      <c r="D363" s="38"/>
      <c r="E363" s="38"/>
      <c r="F363" s="38"/>
    </row>
    <row r="364" spans="1:6">
      <c r="A364" s="38"/>
      <c r="B364" s="38"/>
      <c r="C364" s="38"/>
      <c r="D364" s="38"/>
      <c r="E364" s="38"/>
      <c r="F364" s="38"/>
    </row>
    <row r="365" spans="1:6">
      <c r="A365" s="38"/>
      <c r="B365" s="38"/>
      <c r="C365" s="38"/>
      <c r="D365" s="38"/>
      <c r="E365" s="38"/>
      <c r="F365" s="38"/>
    </row>
    <row r="366" spans="1:6">
      <c r="A366" s="38"/>
      <c r="B366" s="38"/>
      <c r="C366" s="38"/>
      <c r="D366" s="38"/>
      <c r="E366" s="38"/>
      <c r="F366" s="38"/>
    </row>
    <row r="367" spans="1:6">
      <c r="A367" s="38"/>
      <c r="B367" s="38"/>
      <c r="C367" s="38"/>
      <c r="D367" s="38"/>
      <c r="E367" s="38"/>
      <c r="F367" s="38"/>
    </row>
    <row r="368" spans="1:6">
      <c r="A368" s="38"/>
      <c r="B368" s="38"/>
      <c r="C368" s="38"/>
      <c r="D368" s="38"/>
      <c r="E368" s="38"/>
      <c r="F368" s="38"/>
    </row>
    <row r="369" spans="1:6">
      <c r="A369" s="38"/>
      <c r="B369" s="38"/>
      <c r="C369" s="38"/>
      <c r="D369" s="38"/>
      <c r="E369" s="38"/>
      <c r="F369" s="38"/>
    </row>
    <row r="370" spans="1:6">
      <c r="A370" s="38"/>
      <c r="B370" s="38"/>
      <c r="C370" s="38"/>
      <c r="D370" s="38"/>
      <c r="E370" s="38"/>
      <c r="F370" s="38"/>
    </row>
    <row r="371" spans="1:6">
      <c r="A371" s="38"/>
      <c r="B371" s="38"/>
      <c r="C371" s="38"/>
      <c r="D371" s="38"/>
      <c r="E371" s="38"/>
      <c r="F371" s="38"/>
    </row>
    <row r="372" spans="1:6">
      <c r="A372" s="38"/>
      <c r="B372" s="38"/>
      <c r="C372" s="38"/>
      <c r="D372" s="38"/>
      <c r="E372" s="38"/>
      <c r="F372" s="38"/>
    </row>
    <row r="373" spans="1:6">
      <c r="A373" s="38"/>
      <c r="B373" s="38"/>
      <c r="C373" s="38"/>
      <c r="D373" s="38"/>
      <c r="E373" s="38"/>
      <c r="F373" s="38"/>
    </row>
    <row r="374" spans="1:6">
      <c r="A374" s="38"/>
      <c r="B374" s="38"/>
      <c r="C374" s="38"/>
      <c r="D374" s="38"/>
      <c r="E374" s="38"/>
      <c r="F374" s="38"/>
    </row>
    <row r="375" spans="1:6">
      <c r="A375" s="38"/>
      <c r="B375" s="38"/>
      <c r="C375" s="38"/>
      <c r="D375" s="38"/>
      <c r="E375" s="38"/>
      <c r="F375" s="38"/>
    </row>
    <row r="376" spans="1:6">
      <c r="A376" s="38"/>
      <c r="B376" s="38"/>
      <c r="C376" s="38"/>
      <c r="D376" s="38"/>
      <c r="E376" s="38"/>
      <c r="F376" s="38"/>
    </row>
    <row r="377" spans="1:6">
      <c r="A377" s="38"/>
      <c r="B377" s="38"/>
      <c r="C377" s="38"/>
      <c r="D377" s="38"/>
      <c r="E377" s="38"/>
      <c r="F377" s="38"/>
    </row>
    <row r="378" spans="1:6">
      <c r="A378" s="38"/>
      <c r="B378" s="38"/>
      <c r="C378" s="38"/>
      <c r="D378" s="38"/>
      <c r="E378" s="38"/>
      <c r="F378" s="38"/>
    </row>
    <row r="379" spans="1:6">
      <c r="A379" s="38"/>
      <c r="B379" s="38"/>
      <c r="C379" s="38"/>
      <c r="D379" s="38"/>
      <c r="E379" s="38"/>
      <c r="F379" s="38"/>
    </row>
    <row r="380" spans="1:6">
      <c r="A380" s="38"/>
      <c r="B380" s="38"/>
      <c r="C380" s="38"/>
      <c r="D380" s="38"/>
      <c r="E380" s="38"/>
      <c r="F380" s="38"/>
    </row>
    <row r="381" spans="1:6">
      <c r="A381" s="38"/>
      <c r="B381" s="38"/>
      <c r="C381" s="38"/>
      <c r="D381" s="38"/>
      <c r="E381" s="38"/>
      <c r="F381" s="38"/>
    </row>
    <row r="382" spans="1:6">
      <c r="A382" s="38"/>
      <c r="B382" s="38"/>
      <c r="C382" s="38"/>
      <c r="D382" s="38"/>
      <c r="E382" s="38"/>
      <c r="F382" s="38"/>
    </row>
    <row r="383" spans="1:6">
      <c r="A383" s="38"/>
      <c r="B383" s="38"/>
      <c r="C383" s="38"/>
      <c r="D383" s="38"/>
      <c r="E383" s="38"/>
      <c r="F383" s="38"/>
    </row>
    <row r="384" spans="1:6">
      <c r="A384" s="38"/>
      <c r="B384" s="38"/>
      <c r="C384" s="38"/>
      <c r="D384" s="38"/>
      <c r="E384" s="38"/>
      <c r="F384" s="38"/>
    </row>
    <row r="385" spans="1:6">
      <c r="A385" s="38"/>
      <c r="B385" s="38"/>
      <c r="C385" s="38"/>
      <c r="D385" s="38"/>
      <c r="E385" s="38"/>
      <c r="F385" s="38"/>
    </row>
    <row r="386" spans="1:6">
      <c r="A386" s="38"/>
      <c r="B386" s="38"/>
      <c r="C386" s="38"/>
      <c r="D386" s="38"/>
      <c r="E386" s="38"/>
      <c r="F386" s="38"/>
    </row>
    <row r="387" spans="1:6">
      <c r="A387" s="38"/>
      <c r="B387" s="38"/>
      <c r="C387" s="38"/>
      <c r="D387" s="38"/>
      <c r="E387" s="38"/>
      <c r="F387" s="38"/>
    </row>
    <row r="388" spans="1:6">
      <c r="A388" s="38"/>
      <c r="B388" s="38"/>
      <c r="C388" s="38"/>
      <c r="D388" s="38"/>
      <c r="E388" s="38"/>
      <c r="F388" s="38"/>
    </row>
    <row r="389" spans="1:6">
      <c r="A389" s="38"/>
      <c r="B389" s="38"/>
      <c r="C389" s="38"/>
      <c r="D389" s="38"/>
      <c r="E389" s="38"/>
      <c r="F389" s="38"/>
    </row>
    <row r="390" spans="1:6">
      <c r="A390" s="38"/>
      <c r="B390" s="38"/>
      <c r="C390" s="38"/>
      <c r="D390" s="38"/>
      <c r="E390" s="38"/>
      <c r="F390" s="38"/>
    </row>
    <row r="391" spans="1:6">
      <c r="A391" s="38"/>
      <c r="B391" s="38"/>
      <c r="C391" s="38"/>
      <c r="D391" s="38"/>
      <c r="E391" s="38"/>
      <c r="F391" s="38"/>
    </row>
    <row r="392" spans="1:6">
      <c r="A392" s="38"/>
      <c r="B392" s="38"/>
      <c r="C392" s="38"/>
      <c r="D392" s="38"/>
      <c r="E392" s="38"/>
      <c r="F392" s="38"/>
    </row>
    <row r="393" spans="1:6">
      <c r="A393" s="38"/>
      <c r="B393" s="38"/>
      <c r="C393" s="38"/>
      <c r="D393" s="38"/>
      <c r="E393" s="38"/>
      <c r="F393" s="38"/>
    </row>
    <row r="394" spans="1:6">
      <c r="A394" s="38"/>
      <c r="B394" s="38"/>
      <c r="C394" s="38"/>
      <c r="D394" s="38"/>
      <c r="E394" s="38"/>
      <c r="F394" s="38"/>
    </row>
    <row r="395" spans="1:6">
      <c r="A395" s="38"/>
      <c r="B395" s="38"/>
      <c r="C395" s="38"/>
      <c r="D395" s="38"/>
      <c r="E395" s="38"/>
      <c r="F395" s="38"/>
    </row>
    <row r="396" spans="1:6">
      <c r="A396" s="38"/>
      <c r="B396" s="38"/>
      <c r="C396" s="38"/>
      <c r="D396" s="38"/>
      <c r="E396" s="38"/>
      <c r="F396" s="38"/>
    </row>
    <row r="397" spans="1:6">
      <c r="A397" s="38"/>
      <c r="B397" s="38"/>
      <c r="C397" s="38"/>
      <c r="D397" s="38"/>
      <c r="E397" s="38"/>
      <c r="F397" s="38"/>
    </row>
    <row r="398" spans="1:6">
      <c r="A398" s="38"/>
      <c r="B398" s="38"/>
      <c r="C398" s="38"/>
      <c r="D398" s="38"/>
      <c r="E398" s="38"/>
      <c r="F398" s="38"/>
    </row>
    <row r="399" spans="1:6">
      <c r="A399" s="38"/>
      <c r="B399" s="38"/>
      <c r="C399" s="38"/>
      <c r="D399" s="38"/>
      <c r="E399" s="38"/>
      <c r="F399" s="38"/>
    </row>
    <row r="400" spans="1:6">
      <c r="A400" s="38"/>
      <c r="B400" s="38"/>
      <c r="C400" s="38"/>
      <c r="D400" s="38"/>
      <c r="E400" s="38"/>
      <c r="F400" s="38"/>
    </row>
    <row r="401" spans="1:6">
      <c r="A401" s="38"/>
      <c r="B401" s="38"/>
      <c r="C401" s="38"/>
      <c r="D401" s="38"/>
      <c r="E401" s="38"/>
      <c r="F401" s="38"/>
    </row>
    <row r="402" spans="1:6">
      <c r="A402" s="38"/>
      <c r="B402" s="38"/>
      <c r="C402" s="38"/>
      <c r="D402" s="38"/>
      <c r="E402" s="38"/>
      <c r="F402" s="38"/>
    </row>
    <row r="403" spans="1:6">
      <c r="A403" s="38"/>
      <c r="B403" s="38"/>
      <c r="C403" s="38"/>
      <c r="D403" s="38"/>
      <c r="E403" s="38"/>
      <c r="F403" s="38"/>
    </row>
    <row r="404" spans="1:6">
      <c r="A404" s="38"/>
      <c r="B404" s="38"/>
      <c r="C404" s="38"/>
      <c r="D404" s="38"/>
      <c r="E404" s="38"/>
      <c r="F404" s="38"/>
    </row>
    <row r="405" spans="1:6">
      <c r="A405" s="38"/>
      <c r="B405" s="38"/>
      <c r="C405" s="38"/>
      <c r="D405" s="38"/>
      <c r="E405" s="38"/>
      <c r="F405" s="38"/>
    </row>
    <row r="406" spans="1:6">
      <c r="A406" s="38"/>
      <c r="B406" s="38"/>
      <c r="C406" s="38"/>
      <c r="D406" s="38"/>
      <c r="E406" s="38"/>
      <c r="F406" s="38"/>
    </row>
    <row r="407" spans="1:6">
      <c r="A407" s="38"/>
      <c r="B407" s="38"/>
      <c r="C407" s="38"/>
      <c r="D407" s="38"/>
      <c r="E407" s="38"/>
      <c r="F407" s="38"/>
    </row>
    <row r="408" spans="1:6">
      <c r="A408" s="38"/>
      <c r="B408" s="38"/>
      <c r="C408" s="38"/>
      <c r="D408" s="38"/>
      <c r="E408" s="38"/>
      <c r="F408" s="38"/>
    </row>
    <row r="409" spans="1:6">
      <c r="A409" s="38"/>
      <c r="B409" s="38"/>
      <c r="C409" s="38"/>
      <c r="D409" s="38"/>
      <c r="E409" s="38"/>
      <c r="F409" s="38"/>
    </row>
    <row r="410" spans="1:6">
      <c r="A410" s="38"/>
      <c r="B410" s="38"/>
      <c r="C410" s="38"/>
      <c r="D410" s="38"/>
      <c r="E410" s="38"/>
      <c r="F410" s="38"/>
    </row>
    <row r="411" spans="1:6">
      <c r="A411" s="38"/>
      <c r="B411" s="38"/>
      <c r="C411" s="38"/>
      <c r="D411" s="38"/>
      <c r="E411" s="38"/>
      <c r="F411" s="38"/>
    </row>
    <row r="412" spans="1:6">
      <c r="A412" s="38"/>
      <c r="B412" s="38"/>
      <c r="C412" s="38"/>
      <c r="D412" s="38"/>
      <c r="E412" s="38"/>
      <c r="F412" s="38"/>
    </row>
    <row r="413" spans="1:6">
      <c r="A413" s="38"/>
      <c r="B413" s="38"/>
      <c r="C413" s="38"/>
      <c r="D413" s="38"/>
      <c r="E413" s="38"/>
      <c r="F413" s="38"/>
    </row>
    <row r="414" spans="1:6">
      <c r="A414" s="38"/>
      <c r="B414" s="38"/>
      <c r="C414" s="38"/>
      <c r="D414" s="38"/>
      <c r="E414" s="38"/>
      <c r="F414" s="38"/>
    </row>
    <row r="415" spans="1:6">
      <c r="A415" s="38"/>
      <c r="B415" s="38"/>
      <c r="C415" s="38"/>
      <c r="D415" s="38"/>
      <c r="E415" s="38"/>
      <c r="F415" s="38"/>
    </row>
    <row r="416" spans="1:6">
      <c r="A416" s="38"/>
      <c r="B416" s="38"/>
      <c r="C416" s="38"/>
      <c r="D416" s="38"/>
      <c r="E416" s="38"/>
      <c r="F416" s="38"/>
    </row>
    <row r="417" spans="1:6">
      <c r="A417" s="38"/>
      <c r="B417" s="38"/>
      <c r="C417" s="38"/>
      <c r="D417" s="38"/>
      <c r="E417" s="38"/>
      <c r="F417" s="38"/>
    </row>
    <row r="418" spans="1:6">
      <c r="A418" s="38"/>
      <c r="B418" s="38"/>
      <c r="C418" s="38"/>
      <c r="D418" s="38"/>
      <c r="E418" s="38"/>
      <c r="F418" s="38"/>
    </row>
    <row r="419" spans="1:6">
      <c r="A419" s="38"/>
      <c r="B419" s="38"/>
      <c r="C419" s="38"/>
      <c r="D419" s="38"/>
      <c r="E419" s="38"/>
      <c r="F419" s="38"/>
    </row>
    <row r="420" spans="1:6">
      <c r="A420" s="38"/>
      <c r="B420" s="38"/>
      <c r="C420" s="38"/>
      <c r="D420" s="38"/>
      <c r="E420" s="38"/>
      <c r="F420" s="38"/>
    </row>
    <row r="421" spans="1:6">
      <c r="A421" s="38"/>
      <c r="B421" s="38"/>
      <c r="C421" s="38"/>
      <c r="D421" s="38"/>
      <c r="E421" s="38"/>
      <c r="F421" s="38"/>
    </row>
    <row r="422" spans="1:6">
      <c r="A422" s="38"/>
      <c r="B422" s="38"/>
      <c r="C422" s="38"/>
      <c r="D422" s="38"/>
      <c r="E422" s="38"/>
      <c r="F422" s="38"/>
    </row>
    <row r="423" spans="1:6">
      <c r="A423" s="38"/>
      <c r="B423" s="38"/>
      <c r="C423" s="38"/>
      <c r="D423" s="38"/>
      <c r="E423" s="38"/>
      <c r="F423" s="38"/>
    </row>
    <row r="424" spans="1:6">
      <c r="A424" s="38"/>
      <c r="B424" s="38"/>
      <c r="C424" s="38"/>
      <c r="D424" s="38"/>
      <c r="E424" s="38"/>
      <c r="F424" s="38"/>
    </row>
    <row r="425" spans="1:6">
      <c r="A425" s="38"/>
      <c r="B425" s="38"/>
      <c r="C425" s="38"/>
      <c r="D425" s="38"/>
      <c r="E425" s="38"/>
      <c r="F425" s="38"/>
    </row>
    <row r="426" spans="1:6">
      <c r="A426" s="38"/>
      <c r="B426" s="38"/>
      <c r="C426" s="38"/>
      <c r="D426" s="38"/>
      <c r="E426" s="38"/>
      <c r="F426" s="38"/>
    </row>
    <row r="427" spans="1:6">
      <c r="A427" s="38"/>
      <c r="B427" s="38"/>
      <c r="C427" s="38"/>
      <c r="D427" s="38"/>
      <c r="E427" s="38"/>
      <c r="F427" s="38"/>
    </row>
    <row r="428" spans="1:6">
      <c r="A428" s="38"/>
      <c r="B428" s="38"/>
      <c r="C428" s="38"/>
      <c r="D428" s="38"/>
      <c r="E428" s="38"/>
      <c r="F428" s="38"/>
    </row>
    <row r="429" spans="1:6">
      <c r="A429" s="38"/>
      <c r="B429" s="38"/>
      <c r="C429" s="38"/>
      <c r="D429" s="38"/>
      <c r="E429" s="38"/>
      <c r="F429" s="38"/>
    </row>
    <row r="430" spans="1:6">
      <c r="A430" s="38"/>
      <c r="B430" s="38"/>
      <c r="C430" s="38"/>
      <c r="D430" s="38"/>
      <c r="E430" s="38"/>
      <c r="F430" s="38"/>
    </row>
    <row r="431" spans="1:6">
      <c r="A431" s="38"/>
      <c r="B431" s="38"/>
      <c r="C431" s="38"/>
      <c r="D431" s="38"/>
      <c r="E431" s="38"/>
      <c r="F431" s="38"/>
    </row>
    <row r="432" spans="1:6">
      <c r="A432" s="38"/>
      <c r="B432" s="38"/>
      <c r="C432" s="38"/>
      <c r="D432" s="38"/>
      <c r="E432" s="38"/>
      <c r="F432" s="38"/>
    </row>
    <row r="433" spans="1:6">
      <c r="A433" s="38"/>
      <c r="B433" s="38"/>
      <c r="C433" s="38"/>
      <c r="D433" s="38"/>
      <c r="E433" s="38"/>
      <c r="F433" s="38"/>
    </row>
    <row r="434" spans="1:6">
      <c r="A434" s="38"/>
      <c r="B434" s="38"/>
      <c r="C434" s="38"/>
      <c r="D434" s="38"/>
      <c r="E434" s="38"/>
      <c r="F434" s="38"/>
    </row>
    <row r="435" spans="1:6">
      <c r="A435" s="38"/>
      <c r="B435" s="38"/>
      <c r="C435" s="38"/>
      <c r="D435" s="38"/>
      <c r="E435" s="38"/>
      <c r="F435" s="38"/>
    </row>
    <row r="436" spans="1:6">
      <c r="A436" s="38"/>
      <c r="B436" s="38"/>
      <c r="C436" s="38"/>
      <c r="D436" s="38"/>
      <c r="E436" s="38"/>
      <c r="F436" s="38"/>
    </row>
  </sheetData>
  <mergeCells count="3">
    <mergeCell ref="D25:G25"/>
    <mergeCell ref="A22:G22"/>
    <mergeCell ref="D24:G24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53" orientation="portrait" r:id="rId1"/>
  <headerFooter alignWithMargins="0">
    <oddHeader xml:space="preserve">&amp;C&amp;"Times New Roman,Normál"&amp;20Körmend Város Önkormányzata 2018. évi adósságot keletkeztető ügyleteiből
 keletkezett kötelezettségeinek bemutatása.
&amp;R&amp;"Times New Roman,Normál"&amp;12
"7. melléklet .../2019. (...) önkormányzati rendelethez
adatok Ft-ban"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BreakPreview" topLeftCell="A19" zoomScale="60" zoomScaleNormal="100" workbookViewId="0">
      <selection activeCell="C1" sqref="C1"/>
    </sheetView>
  </sheetViews>
  <sheetFormatPr defaultRowHeight="15"/>
  <cols>
    <col min="1" max="1" width="59.140625" customWidth="1"/>
    <col min="2" max="2" width="9.85546875" bestFit="1" customWidth="1"/>
    <col min="3" max="3" width="18.5703125" bestFit="1" customWidth="1"/>
    <col min="4" max="4" width="22" bestFit="1" customWidth="1"/>
    <col min="5" max="5" width="18.5703125" bestFit="1" customWidth="1"/>
    <col min="6" max="6" width="22" bestFit="1" customWidth="1"/>
  </cols>
  <sheetData>
    <row r="1" spans="1:6" ht="39.75" customHeight="1">
      <c r="A1" s="3" t="s">
        <v>155</v>
      </c>
      <c r="B1" s="4" t="s">
        <v>1</v>
      </c>
      <c r="C1" s="6" t="s">
        <v>507</v>
      </c>
      <c r="D1" s="6" t="s">
        <v>506</v>
      </c>
      <c r="E1" s="6" t="s">
        <v>508</v>
      </c>
      <c r="F1" s="6" t="s">
        <v>509</v>
      </c>
    </row>
    <row r="2" spans="1:6" s="51" customFormat="1" ht="30" customHeight="1">
      <c r="A2" s="49" t="s">
        <v>90</v>
      </c>
      <c r="B2" s="50" t="s">
        <v>91</v>
      </c>
      <c r="C2" s="43"/>
      <c r="D2" s="43"/>
      <c r="E2" s="43">
        <f>'[2]Bevételek  összesen '!$E$27</f>
        <v>118770556</v>
      </c>
      <c r="F2" s="173">
        <f>'[2]Bevételek  összesen '!$AC$27</f>
        <v>506454974</v>
      </c>
    </row>
    <row r="3" spans="1:6" s="51" customFormat="1" ht="30" customHeight="1">
      <c r="A3" s="52" t="s">
        <v>92</v>
      </c>
      <c r="B3" s="52" t="s">
        <v>91</v>
      </c>
      <c r="C3" s="43"/>
      <c r="D3" s="43"/>
      <c r="E3" s="43"/>
      <c r="F3" s="44"/>
    </row>
    <row r="4" spans="1:6" s="51" customFormat="1" ht="30" customHeight="1">
      <c r="A4" s="53" t="s">
        <v>93</v>
      </c>
      <c r="B4" s="50" t="s">
        <v>94</v>
      </c>
      <c r="C4" s="43">
        <v>115790745</v>
      </c>
      <c r="D4" s="43">
        <f>'[2]Bevételek  összesen '!$AC$28</f>
        <v>113752545</v>
      </c>
      <c r="E4" s="43"/>
      <c r="F4" s="44"/>
    </row>
    <row r="5" spans="1:6" s="51" customFormat="1" ht="30" customHeight="1">
      <c r="A5" s="49" t="s">
        <v>95</v>
      </c>
      <c r="B5" s="50" t="s">
        <v>96</v>
      </c>
      <c r="C5" s="43"/>
      <c r="D5" s="43"/>
      <c r="E5" s="43"/>
      <c r="F5" s="44"/>
    </row>
    <row r="6" spans="1:6" s="51" customFormat="1" ht="30" customHeight="1">
      <c r="A6" s="52" t="s">
        <v>92</v>
      </c>
      <c r="B6" s="52" t="s">
        <v>96</v>
      </c>
      <c r="C6" s="43"/>
      <c r="D6" s="43"/>
      <c r="E6" s="43"/>
      <c r="F6" s="44"/>
    </row>
    <row r="7" spans="1:6" s="51" customFormat="1" ht="30" customHeight="1">
      <c r="A7" s="54" t="s">
        <v>97</v>
      </c>
      <c r="B7" s="41" t="s">
        <v>98</v>
      </c>
      <c r="C7" s="43">
        <f>SUM(C2:C6)</f>
        <v>115790745</v>
      </c>
      <c r="D7" s="43">
        <f t="shared" ref="D7:F7" si="0">SUM(D2:D6)</f>
        <v>113752545</v>
      </c>
      <c r="E7" s="43">
        <f t="shared" si="0"/>
        <v>118770556</v>
      </c>
      <c r="F7" s="43">
        <f t="shared" si="0"/>
        <v>506454974</v>
      </c>
    </row>
    <row r="8" spans="1:6" s="51" customFormat="1" ht="30" customHeight="1">
      <c r="A8" s="53" t="s">
        <v>99</v>
      </c>
      <c r="B8" s="50" t="s">
        <v>100</v>
      </c>
      <c r="C8" s="43"/>
      <c r="D8" s="43"/>
      <c r="E8" s="43"/>
      <c r="F8" s="44"/>
    </row>
    <row r="9" spans="1:6" s="51" customFormat="1" ht="30" customHeight="1">
      <c r="A9" s="52" t="s">
        <v>101</v>
      </c>
      <c r="B9" s="52" t="s">
        <v>100</v>
      </c>
      <c r="C9" s="43"/>
      <c r="D9" s="43"/>
      <c r="E9" s="43"/>
      <c r="F9" s="44"/>
    </row>
    <row r="10" spans="1:6" s="51" customFormat="1" ht="30" customHeight="1">
      <c r="A10" s="49" t="s">
        <v>102</v>
      </c>
      <c r="B10" s="50" t="s">
        <v>103</v>
      </c>
      <c r="C10" s="43"/>
      <c r="D10" s="43"/>
      <c r="E10" s="43"/>
      <c r="F10" s="44"/>
    </row>
    <row r="11" spans="1:6" s="51" customFormat="1" ht="30" customHeight="1">
      <c r="A11" s="50" t="s">
        <v>104</v>
      </c>
      <c r="B11" s="50" t="s">
        <v>105</v>
      </c>
      <c r="C11" s="43"/>
      <c r="D11" s="43"/>
      <c r="E11" s="43"/>
      <c r="F11" s="44"/>
    </row>
    <row r="12" spans="1:6" s="51" customFormat="1" ht="30" customHeight="1">
      <c r="A12" s="52" t="s">
        <v>106</v>
      </c>
      <c r="B12" s="52" t="s">
        <v>105</v>
      </c>
      <c r="C12" s="43"/>
      <c r="D12" s="43"/>
      <c r="E12" s="43"/>
      <c r="F12" s="44"/>
    </row>
    <row r="13" spans="1:6" s="51" customFormat="1" ht="30" customHeight="1">
      <c r="A13" s="49" t="s">
        <v>107</v>
      </c>
      <c r="B13" s="50" t="s">
        <v>108</v>
      </c>
      <c r="C13" s="43"/>
      <c r="D13" s="43"/>
      <c r="E13" s="43"/>
      <c r="F13" s="44"/>
    </row>
    <row r="14" spans="1:6" s="51" customFormat="1" ht="30" customHeight="1">
      <c r="A14" s="55" t="s">
        <v>109</v>
      </c>
      <c r="B14" s="41" t="s">
        <v>110</v>
      </c>
      <c r="C14" s="43"/>
      <c r="D14" s="43"/>
      <c r="E14" s="43"/>
      <c r="F14" s="44"/>
    </row>
    <row r="15" spans="1:6" s="51" customFormat="1" ht="30" customHeight="1">
      <c r="A15" s="55" t="s">
        <v>156</v>
      </c>
      <c r="B15" s="41" t="s">
        <v>157</v>
      </c>
      <c r="C15" s="43"/>
      <c r="D15" s="43"/>
      <c r="E15" s="43"/>
      <c r="F15" s="44"/>
    </row>
    <row r="16" spans="1:6" s="51" customFormat="1" ht="30" customHeight="1">
      <c r="A16" s="55" t="s">
        <v>158</v>
      </c>
      <c r="B16" s="41" t="s">
        <v>159</v>
      </c>
      <c r="C16" s="43"/>
      <c r="D16" s="43"/>
      <c r="E16" s="43"/>
      <c r="F16" s="44"/>
    </row>
    <row r="17" spans="1:6" s="51" customFormat="1" ht="30" customHeight="1">
      <c r="A17" s="55" t="s">
        <v>160</v>
      </c>
      <c r="B17" s="41" t="s">
        <v>161</v>
      </c>
      <c r="C17" s="43"/>
      <c r="D17" s="43"/>
      <c r="E17" s="43"/>
      <c r="F17" s="44"/>
    </row>
    <row r="18" spans="1:6" s="51" customFormat="1" ht="30" customHeight="1">
      <c r="A18" s="54" t="s">
        <v>162</v>
      </c>
      <c r="B18" s="41" t="s">
        <v>163</v>
      </c>
      <c r="C18" s="43"/>
      <c r="D18" s="43"/>
      <c r="E18" s="43"/>
      <c r="F18" s="44"/>
    </row>
    <row r="19" spans="1:6" s="51" customFormat="1" ht="30" customHeight="1">
      <c r="A19" s="41" t="s">
        <v>164</v>
      </c>
      <c r="B19" s="41" t="s">
        <v>163</v>
      </c>
      <c r="C19" s="43"/>
      <c r="D19" s="43"/>
      <c r="E19" s="43"/>
      <c r="F19" s="44"/>
    </row>
    <row r="20" spans="1:6" s="51" customFormat="1" ht="30" customHeight="1">
      <c r="A20" s="54" t="s">
        <v>165</v>
      </c>
      <c r="B20" s="41" t="s">
        <v>166</v>
      </c>
      <c r="C20" s="56">
        <f>C7+C14+C15+C16+C17+C18+C19</f>
        <v>115790745</v>
      </c>
      <c r="D20" s="56">
        <f>D7+D14+D15+D16+D17+D18+D19</f>
        <v>113752545</v>
      </c>
      <c r="E20" s="56">
        <f>E7+E14+E15+E16+E17+E18+E19</f>
        <v>118770556</v>
      </c>
      <c r="F20" s="56">
        <f>F7+F14+F15+F16+F17+F18+F19</f>
        <v>506454974</v>
      </c>
    </row>
    <row r="21" spans="1:6" s="51" customFormat="1" ht="30" customHeight="1">
      <c r="A21" s="53" t="s">
        <v>111</v>
      </c>
      <c r="B21" s="50" t="s">
        <v>112</v>
      </c>
      <c r="C21" s="43"/>
      <c r="D21" s="43"/>
      <c r="E21" s="43"/>
      <c r="F21" s="44"/>
    </row>
    <row r="22" spans="1:6" s="51" customFormat="1" ht="30" customHeight="1">
      <c r="A22" s="50" t="s">
        <v>113</v>
      </c>
      <c r="B22" s="50" t="s">
        <v>114</v>
      </c>
      <c r="C22" s="43"/>
      <c r="D22" s="43"/>
      <c r="E22" s="43"/>
      <c r="F22" s="44"/>
    </row>
    <row r="23" spans="1:6" s="51" customFormat="1" ht="30" customHeight="1">
      <c r="A23" s="49" t="s">
        <v>115</v>
      </c>
      <c r="B23" s="50" t="s">
        <v>116</v>
      </c>
      <c r="C23" s="43"/>
      <c r="D23" s="43"/>
      <c r="E23" s="43"/>
      <c r="F23" s="44"/>
    </row>
    <row r="24" spans="1:6" s="51" customFormat="1" ht="30" customHeight="1">
      <c r="A24" s="49" t="s">
        <v>117</v>
      </c>
      <c r="B24" s="50" t="s">
        <v>118</v>
      </c>
      <c r="C24" s="43"/>
      <c r="D24" s="43"/>
      <c r="E24" s="43"/>
      <c r="F24" s="44"/>
    </row>
    <row r="25" spans="1:6" s="51" customFormat="1" ht="30" customHeight="1">
      <c r="A25" s="52" t="s">
        <v>119</v>
      </c>
      <c r="B25" s="52" t="s">
        <v>118</v>
      </c>
      <c r="C25" s="43"/>
      <c r="D25" s="43"/>
      <c r="E25" s="43"/>
      <c r="F25" s="44"/>
    </row>
    <row r="26" spans="1:6" s="51" customFormat="1" ht="30" customHeight="1">
      <c r="A26" s="52" t="s">
        <v>120</v>
      </c>
      <c r="B26" s="52" t="s">
        <v>118</v>
      </c>
      <c r="C26" s="43"/>
      <c r="D26" s="43"/>
      <c r="E26" s="43"/>
      <c r="F26" s="44"/>
    </row>
    <row r="27" spans="1:6" s="51" customFormat="1" ht="30" customHeight="1">
      <c r="A27" s="41" t="s">
        <v>121</v>
      </c>
      <c r="B27" s="41" t="s">
        <v>118</v>
      </c>
      <c r="C27" s="43"/>
      <c r="D27" s="43"/>
      <c r="E27" s="43"/>
      <c r="F27" s="44"/>
    </row>
    <row r="28" spans="1:6" s="51" customFormat="1" ht="30" customHeight="1">
      <c r="A28" s="55" t="s">
        <v>122</v>
      </c>
      <c r="B28" s="41" t="s">
        <v>123</v>
      </c>
      <c r="C28" s="43">
        <f>SUM(C21:C24)</f>
        <v>0</v>
      </c>
      <c r="D28" s="43">
        <f t="shared" ref="D28:F28" si="1">SUM(D21:D24)</f>
        <v>0</v>
      </c>
      <c r="E28" s="43">
        <f t="shared" si="1"/>
        <v>0</v>
      </c>
      <c r="F28" s="43">
        <f t="shared" si="1"/>
        <v>0</v>
      </c>
    </row>
    <row r="29" spans="1:6">
      <c r="A29" s="5"/>
      <c r="B29" s="5"/>
      <c r="C29" s="5"/>
      <c r="D29" s="5"/>
      <c r="E29" s="5"/>
    </row>
    <row r="30" spans="1:6">
      <c r="A30" s="5"/>
      <c r="B30" s="5"/>
      <c r="C30" s="5"/>
      <c r="D30" s="5"/>
      <c r="E30" s="5"/>
    </row>
    <row r="31" spans="1:6">
      <c r="A31" s="2"/>
      <c r="B31" s="2"/>
      <c r="C31" s="2"/>
      <c r="D31" s="2"/>
      <c r="E31" s="2"/>
    </row>
  </sheetData>
  <phoneticPr fontId="28" type="noConversion"/>
  <pageMargins left="0.74803149606299213" right="0.70866141732283472" top="1.299212598425197" bottom="0.98425196850393704" header="0.51181102362204722" footer="0.51181102362204722"/>
  <pageSetup paperSize="9" scale="57" orientation="portrait" r:id="rId1"/>
  <headerFooter alignWithMargins="0">
    <oddHeader xml:space="preserve">&amp;C&amp;"Times New Roman,Normál"&amp;22Körmend város Önkormányzata 2018. évi tervezett külső finanaszírozási bevételei&amp;R&amp;16
"8. melléklet .../2019. (...) önkormányzati rendelethez
adatok Ft-ban"
</oddHeader>
  </headerFooter>
  <colBreaks count="1" manualBreakCount="1">
    <brk id="6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F38"/>
  <sheetViews>
    <sheetView topLeftCell="A28" zoomScaleNormal="100" workbookViewId="0">
      <selection activeCell="C1" sqref="C1"/>
    </sheetView>
  </sheetViews>
  <sheetFormatPr defaultRowHeight="15"/>
  <cols>
    <col min="1" max="1" width="78.140625" customWidth="1"/>
    <col min="2" max="2" width="12.5703125" customWidth="1"/>
    <col min="3" max="3" width="28.42578125" bestFit="1" customWidth="1"/>
    <col min="4" max="4" width="9.140625" hidden="1" customWidth="1"/>
    <col min="5" max="5" width="22" bestFit="1" customWidth="1"/>
    <col min="6" max="6" width="11.28515625" bestFit="1" customWidth="1"/>
  </cols>
  <sheetData>
    <row r="1" spans="1:5" ht="72">
      <c r="A1" s="79" t="s">
        <v>155</v>
      </c>
      <c r="B1" s="78" t="s">
        <v>1</v>
      </c>
      <c r="C1" s="77" t="s">
        <v>510</v>
      </c>
      <c r="D1" s="8" t="s">
        <v>350</v>
      </c>
      <c r="E1" s="77" t="s">
        <v>511</v>
      </c>
    </row>
    <row r="2" spans="1:5" s="51" customFormat="1" ht="30" customHeight="1">
      <c r="A2" s="50" t="s">
        <v>167</v>
      </c>
      <c r="B2" s="50" t="s">
        <v>168</v>
      </c>
      <c r="C2" s="57"/>
      <c r="D2" s="57"/>
      <c r="E2" s="44"/>
    </row>
    <row r="3" spans="1:5" s="51" customFormat="1" ht="30" customHeight="1">
      <c r="A3" s="50" t="s">
        <v>169</v>
      </c>
      <c r="B3" s="50" t="s">
        <v>168</v>
      </c>
      <c r="C3" s="57"/>
      <c r="D3" s="57"/>
      <c r="E3" s="44"/>
    </row>
    <row r="4" spans="1:5" s="51" customFormat="1" ht="30" customHeight="1">
      <c r="A4" s="50" t="s">
        <v>170</v>
      </c>
      <c r="B4" s="50" t="s">
        <v>168</v>
      </c>
      <c r="C4" s="57"/>
      <c r="D4" s="57"/>
      <c r="E4" s="44"/>
    </row>
    <row r="5" spans="1:5" s="51" customFormat="1" ht="30" customHeight="1">
      <c r="A5" s="50" t="s">
        <v>171</v>
      </c>
      <c r="B5" s="50" t="s">
        <v>168</v>
      </c>
      <c r="C5" s="57"/>
      <c r="D5" s="57"/>
      <c r="E5" s="44"/>
    </row>
    <row r="6" spans="1:5" s="51" customFormat="1" ht="30" customHeight="1">
      <c r="A6" s="41" t="s">
        <v>199</v>
      </c>
      <c r="B6" s="58" t="s">
        <v>168</v>
      </c>
      <c r="C6" s="59"/>
      <c r="D6" s="59"/>
      <c r="E6" s="44"/>
    </row>
    <row r="7" spans="1:5" s="51" customFormat="1" ht="30" customHeight="1">
      <c r="A7" s="41" t="s">
        <v>200</v>
      </c>
      <c r="B7" s="27" t="s">
        <v>69</v>
      </c>
      <c r="C7" s="56">
        <f>SUM(C8:C10)</f>
        <v>808000000</v>
      </c>
      <c r="D7" s="56">
        <f t="shared" ref="D7" si="0">SUM(D8:D10)</f>
        <v>0</v>
      </c>
      <c r="E7" s="56">
        <f>SUM(E8:E10)</f>
        <v>818000000</v>
      </c>
    </row>
    <row r="8" spans="1:5" s="51" customFormat="1" ht="30" customHeight="1">
      <c r="A8" s="52" t="s">
        <v>172</v>
      </c>
      <c r="B8" s="52" t="s">
        <v>69</v>
      </c>
      <c r="C8" s="43">
        <v>775000000</v>
      </c>
      <c r="D8" s="43"/>
      <c r="E8" s="56">
        <f>C8+10000000</f>
        <v>785000000</v>
      </c>
    </row>
    <row r="9" spans="1:5" s="51" customFormat="1" ht="30" customHeight="1">
      <c r="A9" s="52" t="s">
        <v>173</v>
      </c>
      <c r="B9" s="52" t="s">
        <v>69</v>
      </c>
      <c r="C9" s="43">
        <v>20000000</v>
      </c>
      <c r="D9" s="43"/>
      <c r="E9" s="56">
        <f t="shared" ref="E9:E11" si="1">C9</f>
        <v>20000000</v>
      </c>
    </row>
    <row r="10" spans="1:5" s="51" customFormat="1" ht="30" customHeight="1">
      <c r="A10" s="52" t="s">
        <v>175</v>
      </c>
      <c r="B10" s="52" t="s">
        <v>174</v>
      </c>
      <c r="C10" s="43">
        <v>13000000</v>
      </c>
      <c r="D10" s="43"/>
      <c r="E10" s="56">
        <f t="shared" si="1"/>
        <v>13000000</v>
      </c>
    </row>
    <row r="11" spans="1:5" s="51" customFormat="1" ht="30" customHeight="1">
      <c r="A11" s="41" t="s">
        <v>70</v>
      </c>
      <c r="B11" s="52" t="s">
        <v>71</v>
      </c>
      <c r="C11" s="56">
        <v>33000000</v>
      </c>
      <c r="D11" s="56">
        <v>32500000</v>
      </c>
      <c r="E11" s="56">
        <f t="shared" si="1"/>
        <v>33000000</v>
      </c>
    </row>
    <row r="12" spans="1:5" s="51" customFormat="1" ht="30" customHeight="1">
      <c r="A12" s="41" t="s">
        <v>176</v>
      </c>
      <c r="B12" s="58" t="s">
        <v>177</v>
      </c>
      <c r="C12" s="56">
        <f>SUM(C7,C11)</f>
        <v>841000000</v>
      </c>
      <c r="D12" s="56">
        <f t="shared" ref="D12" si="2">SUM(D7,D11)</f>
        <v>32500000</v>
      </c>
      <c r="E12" s="56">
        <f>E7+E11</f>
        <v>851000000</v>
      </c>
    </row>
    <row r="13" spans="1:5" s="51" customFormat="1" ht="30" customHeight="1">
      <c r="A13" s="50" t="s">
        <v>178</v>
      </c>
      <c r="B13" s="50" t="s">
        <v>73</v>
      </c>
      <c r="C13" s="43"/>
      <c r="D13" s="43">
        <v>300000</v>
      </c>
      <c r="E13" s="44"/>
    </row>
    <row r="14" spans="1:5" s="51" customFormat="1" ht="30" customHeight="1">
      <c r="A14" s="50" t="s">
        <v>207</v>
      </c>
      <c r="B14" s="52" t="s">
        <v>73</v>
      </c>
      <c r="C14" s="43"/>
      <c r="D14" s="43">
        <v>1200000</v>
      </c>
      <c r="E14" s="44"/>
    </row>
    <row r="15" spans="1:5" s="51" customFormat="1" ht="30" customHeight="1">
      <c r="A15" s="50" t="s">
        <v>179</v>
      </c>
      <c r="B15" s="50" t="s">
        <v>73</v>
      </c>
      <c r="C15" s="57"/>
      <c r="D15" s="57"/>
      <c r="E15" s="44"/>
    </row>
    <row r="16" spans="1:5" s="51" customFormat="1" ht="30" customHeight="1">
      <c r="A16" s="50" t="s">
        <v>180</v>
      </c>
      <c r="B16" s="50" t="s">
        <v>73</v>
      </c>
      <c r="C16" s="57"/>
      <c r="D16" s="57"/>
      <c r="E16" s="44"/>
    </row>
    <row r="17" spans="1:6" s="51" customFormat="1" ht="30" customHeight="1">
      <c r="A17" s="50" t="s">
        <v>181</v>
      </c>
      <c r="B17" s="50" t="s">
        <v>73</v>
      </c>
      <c r="C17" s="57"/>
      <c r="D17" s="57"/>
      <c r="E17" s="44"/>
    </row>
    <row r="18" spans="1:6" s="51" customFormat="1" ht="30" customHeight="1">
      <c r="A18" s="50" t="s">
        <v>182</v>
      </c>
      <c r="B18" s="50" t="s">
        <v>73</v>
      </c>
      <c r="C18" s="57"/>
      <c r="D18" s="57"/>
      <c r="E18" s="44"/>
    </row>
    <row r="19" spans="1:6" s="51" customFormat="1" ht="30" customHeight="1">
      <c r="A19" s="50" t="s">
        <v>183</v>
      </c>
      <c r="B19" s="50" t="s">
        <v>73</v>
      </c>
      <c r="C19" s="57"/>
      <c r="D19" s="57"/>
      <c r="E19" s="44"/>
    </row>
    <row r="20" spans="1:6" s="51" customFormat="1" ht="30" customHeight="1">
      <c r="A20" s="41" t="s">
        <v>72</v>
      </c>
      <c r="B20" s="50" t="s">
        <v>73</v>
      </c>
      <c r="C20" s="56">
        <f>SUM(C13:C19)</f>
        <v>0</v>
      </c>
      <c r="D20" s="56">
        <f t="shared" ref="D20:E20" si="3">SUM(D13:D19)</f>
        <v>1500000</v>
      </c>
      <c r="E20" s="56">
        <f t="shared" si="3"/>
        <v>0</v>
      </c>
    </row>
    <row r="21" spans="1:6" s="51" customFormat="1" ht="30" customHeight="1">
      <c r="A21" s="41" t="s">
        <v>132</v>
      </c>
      <c r="B21" s="58"/>
      <c r="C21" s="56">
        <f>SUM(C12,C20)</f>
        <v>841000000</v>
      </c>
      <c r="D21" s="56">
        <f>SUM(D12,D20)</f>
        <v>34000000</v>
      </c>
      <c r="E21" s="102">
        <f>'[2]Bevételek  összesen '!$AC$16</f>
        <v>851000000</v>
      </c>
    </row>
    <row r="22" spans="1:6" s="51" customFormat="1" ht="30" customHeight="1">
      <c r="A22" s="60"/>
      <c r="B22" s="60"/>
      <c r="C22" s="60"/>
    </row>
    <row r="23" spans="1:6" s="51" customFormat="1" ht="30" customHeight="1">
      <c r="A23" s="378" t="s">
        <v>478</v>
      </c>
      <c r="B23" s="378"/>
      <c r="C23" s="378"/>
      <c r="D23" s="378"/>
      <c r="E23" s="378"/>
      <c r="F23" s="378"/>
    </row>
    <row r="24" spans="1:6" s="51" customFormat="1" ht="30" customHeight="1">
      <c r="A24" s="60"/>
      <c r="B24" s="60"/>
      <c r="C24" s="60"/>
    </row>
    <row r="25" spans="1:6" s="51" customFormat="1" ht="30" customHeight="1">
      <c r="A25" s="60"/>
      <c r="B25" s="379" t="s">
        <v>645</v>
      </c>
      <c r="C25" s="379"/>
      <c r="D25" s="379"/>
      <c r="E25" s="379"/>
      <c r="F25" s="379"/>
    </row>
    <row r="26" spans="1:6" s="51" customFormat="1" ht="30" customHeight="1">
      <c r="B26" s="379"/>
      <c r="C26" s="379"/>
      <c r="D26" s="379"/>
      <c r="E26" s="379"/>
      <c r="F26" s="379"/>
    </row>
    <row r="27" spans="1:6" s="51" customFormat="1" ht="30" customHeight="1">
      <c r="A27" s="60"/>
      <c r="B27" s="48"/>
      <c r="D27" s="61"/>
      <c r="E27" s="61"/>
    </row>
    <row r="28" spans="1:6" s="51" customFormat="1" ht="30" customHeight="1">
      <c r="A28" s="80" t="s">
        <v>155</v>
      </c>
      <c r="B28" s="62" t="s">
        <v>1</v>
      </c>
      <c r="C28" s="63" t="s">
        <v>510</v>
      </c>
      <c r="D28" s="44"/>
      <c r="E28" s="77" t="s">
        <v>511</v>
      </c>
    </row>
    <row r="29" spans="1:6" s="51" customFormat="1" ht="30" customHeight="1">
      <c r="A29" s="50"/>
      <c r="B29" s="64"/>
      <c r="C29" s="65"/>
      <c r="D29" s="44"/>
      <c r="E29" s="44"/>
    </row>
    <row r="30" spans="1:6" s="51" customFormat="1" ht="23.25" customHeight="1">
      <c r="A30" s="50" t="s">
        <v>201</v>
      </c>
      <c r="B30" s="27" t="s">
        <v>184</v>
      </c>
      <c r="C30" s="65">
        <v>1200000</v>
      </c>
      <c r="D30" s="65">
        <v>1200000</v>
      </c>
      <c r="E30" s="173">
        <f>1200000+200000</f>
        <v>1400000</v>
      </c>
      <c r="F30" s="68"/>
    </row>
    <row r="31" spans="1:6" s="51" customFormat="1" ht="23.25" customHeight="1">
      <c r="A31" s="53" t="s">
        <v>206</v>
      </c>
      <c r="B31" s="64" t="s">
        <v>184</v>
      </c>
      <c r="C31" s="65">
        <v>6300000</v>
      </c>
      <c r="D31" s="65">
        <v>5800000</v>
      </c>
      <c r="E31" s="173">
        <f>6300000+700000</f>
        <v>7000000</v>
      </c>
    </row>
    <row r="32" spans="1:6" s="51" customFormat="1" ht="23.25" customHeight="1">
      <c r="A32" s="53" t="s">
        <v>202</v>
      </c>
      <c r="B32" s="64" t="s">
        <v>184</v>
      </c>
      <c r="C32" s="65">
        <v>1000000</v>
      </c>
      <c r="D32" s="65">
        <v>2500000</v>
      </c>
      <c r="E32" s="173">
        <f>1300000</f>
        <v>1300000</v>
      </c>
    </row>
    <row r="33" spans="1:6" s="51" customFormat="1" ht="23.25" customHeight="1">
      <c r="A33" s="50" t="s">
        <v>203</v>
      </c>
      <c r="B33" s="64" t="s">
        <v>184</v>
      </c>
      <c r="C33" s="65">
        <v>400000</v>
      </c>
      <c r="D33" s="65">
        <v>400000</v>
      </c>
      <c r="E33" s="173">
        <f t="shared" ref="E33:E37" si="4">C33</f>
        <v>400000</v>
      </c>
    </row>
    <row r="34" spans="1:6" s="51" customFormat="1" ht="23.25" customHeight="1">
      <c r="A34" s="50" t="s">
        <v>204</v>
      </c>
      <c r="B34" s="64" t="s">
        <v>184</v>
      </c>
      <c r="C34" s="65">
        <v>250000</v>
      </c>
      <c r="D34" s="65">
        <v>500000</v>
      </c>
      <c r="E34" s="173">
        <f>250000+100000</f>
        <v>350000</v>
      </c>
    </row>
    <row r="35" spans="1:6" s="51" customFormat="1" ht="23.25" customHeight="1">
      <c r="A35" s="50" t="s">
        <v>205</v>
      </c>
      <c r="B35" s="64" t="s">
        <v>184</v>
      </c>
      <c r="C35" s="65">
        <v>1900000</v>
      </c>
      <c r="D35" s="65">
        <v>850000</v>
      </c>
      <c r="E35" s="173">
        <f t="shared" si="4"/>
        <v>1900000</v>
      </c>
    </row>
    <row r="36" spans="1:6" s="51" customFormat="1" ht="25.5" customHeight="1">
      <c r="A36" s="50" t="s">
        <v>480</v>
      </c>
      <c r="B36" s="64" t="s">
        <v>184</v>
      </c>
      <c r="C36" s="65">
        <v>1300000</v>
      </c>
      <c r="D36" s="65">
        <v>800000</v>
      </c>
      <c r="E36" s="173">
        <f t="shared" si="4"/>
        <v>1300000</v>
      </c>
    </row>
    <row r="37" spans="1:6" s="51" customFormat="1" ht="24.75" customHeight="1">
      <c r="A37" s="53" t="s">
        <v>479</v>
      </c>
      <c r="B37" s="64" t="s">
        <v>184</v>
      </c>
      <c r="C37" s="65">
        <v>150000</v>
      </c>
      <c r="D37" s="65">
        <v>450000</v>
      </c>
      <c r="E37" s="173">
        <f t="shared" si="4"/>
        <v>150000</v>
      </c>
    </row>
    <row r="38" spans="1:6" s="51" customFormat="1" ht="25.5" customHeight="1">
      <c r="A38" s="7" t="s">
        <v>185</v>
      </c>
      <c r="B38" s="66" t="s">
        <v>7</v>
      </c>
      <c r="C38" s="67">
        <f>SUM(C30:C37)</f>
        <v>12500000</v>
      </c>
      <c r="D38" s="67">
        <f>SUM(D30:D37)</f>
        <v>12500000</v>
      </c>
      <c r="E38" s="102">
        <f>'[1]kiadások  összesen '!$AL$16</f>
        <v>13800000</v>
      </c>
      <c r="F38" s="279"/>
    </row>
  </sheetData>
  <mergeCells count="2">
    <mergeCell ref="A23:F23"/>
    <mergeCell ref="B25:F26"/>
  </mergeCells>
  <phoneticPr fontId="28" type="noConversion"/>
  <pageMargins left="0.74803149606299213" right="0.62992125984251968" top="1.4960629921259843" bottom="0.98425196850393704" header="0.51181102362204722" footer="0.51181102362204722"/>
  <pageSetup paperSize="9" scale="55" orientation="portrait" r:id="rId1"/>
  <headerFooter alignWithMargins="0">
    <oddHeader>&amp;C&amp;"Times New Roman,Normál"&amp;12Körmend Város Önkormányzata 2018. évi tervezett közhatalmi bevételei&amp;R&amp;"Times New Roman,Normál"&amp;14
"9. melléklet .../2019. (...) önkormányzati rendelethez
adatok Ft-ban"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8</vt:i4>
      </vt:variant>
    </vt:vector>
  </HeadingPairs>
  <TitlesOfParts>
    <vt:vector size="21" baseType="lpstr">
      <vt:lpstr>K.1</vt:lpstr>
      <vt:lpstr>2.Bevételek</vt:lpstr>
      <vt:lpstr>3.Kiadások</vt:lpstr>
      <vt:lpstr>4. sz. bevételek jogcímenként</vt:lpstr>
      <vt:lpstr>5.sz. kiadások kiemelt ei. </vt:lpstr>
      <vt:lpstr>6.sz. melléklet</vt:lpstr>
      <vt:lpstr>7. sz. melléklet,9.sz finansz.m</vt:lpstr>
      <vt:lpstr>8. sz. melléklet</vt:lpstr>
      <vt:lpstr>9. közh bev 10. szoc ell</vt:lpstr>
      <vt:lpstr>12. közvetett támogatások</vt:lpstr>
      <vt:lpstr>13. előirányzat felhasználás</vt:lpstr>
      <vt:lpstr>Munka2</vt:lpstr>
      <vt:lpstr>Munka3</vt:lpstr>
      <vt:lpstr>'2.Bevételek'!Nyomtatási_terület</vt:lpstr>
      <vt:lpstr>'3.Kiadások'!Nyomtatási_terület</vt:lpstr>
      <vt:lpstr>'4. sz. bevételek jogcímenként'!Nyomtatási_terület</vt:lpstr>
      <vt:lpstr>'5.sz. kiadások kiemelt ei. '!Nyomtatási_terület</vt:lpstr>
      <vt:lpstr>'6.sz. melléklet'!Nyomtatási_terület</vt:lpstr>
      <vt:lpstr>'7. sz. melléklet,9.sz finansz.m'!Nyomtatási_terület</vt:lpstr>
      <vt:lpstr>'8. sz. melléklet'!Nyomtatási_terület</vt:lpstr>
      <vt:lpstr>K.1!Nyomtatási_terület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LaszloZ</dc:creator>
  <cp:lastModifiedBy>KosiE</cp:lastModifiedBy>
  <cp:lastPrinted>2019-01-24T13:36:28Z</cp:lastPrinted>
  <dcterms:created xsi:type="dcterms:W3CDTF">2016-01-28T13:02:44Z</dcterms:created>
  <dcterms:modified xsi:type="dcterms:W3CDTF">2019-01-24T13:37:24Z</dcterms:modified>
</cp:coreProperties>
</file>