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10260" firstSheet="2" activeTab="9"/>
  </bookViews>
  <sheets>
    <sheet name="K.1" sheetId="5" r:id="rId1"/>
    <sheet name="2.Bevételek" sheetId="17" r:id="rId2"/>
    <sheet name="3.Kiadások" sheetId="16" r:id="rId3"/>
    <sheet name="4. sz. bevételek" sheetId="30" r:id="rId4"/>
    <sheet name="5.sz. kiadások kiemelt ei. " sheetId="22" r:id="rId5"/>
    <sheet name="6. sz. melléklet" sheetId="31" r:id="rId6"/>
    <sheet name="7. sz. melléklet,11.sz finansz" sheetId="4" r:id="rId7"/>
    <sheet name="8. sz. melléklet" sheetId="7" r:id="rId8"/>
    <sheet name="9. közh bev 10. szoc ell" sheetId="8" r:id="rId9"/>
    <sheet name="12.sz. Közvetett" sheetId="28" r:id="rId10"/>
    <sheet name="Munka3" sheetId="29" r:id="rId11"/>
  </sheets>
  <externalReferences>
    <externalReference r:id="rId12"/>
    <externalReference r:id="rId13"/>
  </externalReferences>
  <definedNames>
    <definedName name="_xlnm.Print_Area" localSheetId="1">'2.Bevételek'!$A$1:$F$231</definedName>
    <definedName name="_xlnm.Print_Area" localSheetId="2">'3.Kiadások'!$A$1:$F$245</definedName>
    <definedName name="_xlnm.Print_Area" localSheetId="3">'4. sz. bevételek'!$A$1:$F$100</definedName>
    <definedName name="_xlnm.Print_Area" localSheetId="4">'5.sz. kiadások kiemelt ei. '!$A$2:$D$63</definedName>
    <definedName name="_xlnm.Print_Area" localSheetId="5">'6. sz. melléklet'!$A$1:$P$58</definedName>
    <definedName name="_xlnm.Print_Area" localSheetId="6">'7. sz. melléklet,11.sz finansz'!$A$1:$F$29</definedName>
    <definedName name="_xlnm.Print_Area" localSheetId="7">'8. sz. melléklet'!$A$1:$D$28</definedName>
    <definedName name="_xlnm.Print_Area" localSheetId="0">K.1!$A$1:$D$30</definedName>
  </definedNames>
  <calcPr calcId="125725"/>
</workbook>
</file>

<file path=xl/calcChain.xml><?xml version="1.0" encoding="utf-8"?>
<calcChain xmlns="http://schemas.openxmlformats.org/spreadsheetml/2006/main">
  <c r="E40" i="16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39"/>
  <c r="D5" i="17"/>
  <c r="D6"/>
  <c r="D7"/>
  <c r="D8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4"/>
  <c r="C22" i="28"/>
  <c r="F86" i="30"/>
  <c r="F71"/>
  <c r="D6" i="5"/>
  <c r="B13"/>
  <c r="F63" i="30"/>
  <c r="F64"/>
  <c r="D12" i="4"/>
  <c r="E12"/>
  <c r="C12"/>
  <c r="C17"/>
  <c r="D17"/>
  <c r="E17"/>
  <c r="E15"/>
  <c r="D15"/>
  <c r="C15"/>
  <c r="E14"/>
  <c r="D14"/>
  <c r="C14"/>
  <c r="D15" i="5"/>
  <c r="D27"/>
  <c r="F87" i="30"/>
  <c r="F88" s="1"/>
  <c r="D22" i="5"/>
  <c r="F92" i="30"/>
  <c r="F89" l="1"/>
  <c r="D9" i="5"/>
  <c r="C37" i="8"/>
  <c r="D32" i="22"/>
  <c r="D31"/>
  <c r="D30"/>
  <c r="D29"/>
  <c r="D25"/>
  <c r="D24"/>
  <c r="D23"/>
  <c r="D22"/>
  <c r="D25" i="5" l="1"/>
  <c r="D24"/>
  <c r="D28" s="1"/>
  <c r="D16"/>
  <c r="D14"/>
  <c r="D12"/>
  <c r="D26" i="22"/>
  <c r="E52" i="31" l="1"/>
  <c r="F52"/>
  <c r="G52"/>
  <c r="E46"/>
  <c r="F46"/>
  <c r="F58" s="1"/>
  <c r="G46"/>
  <c r="G58" s="1"/>
  <c r="H46"/>
  <c r="M57"/>
  <c r="L57"/>
  <c r="K57"/>
  <c r="J57"/>
  <c r="I57"/>
  <c r="H57"/>
  <c r="D57"/>
  <c r="C57"/>
  <c r="B57"/>
  <c r="P56"/>
  <c r="O56"/>
  <c r="N56"/>
  <c r="P55"/>
  <c r="O55"/>
  <c r="N55"/>
  <c r="P54"/>
  <c r="O54"/>
  <c r="N54"/>
  <c r="P53"/>
  <c r="O53"/>
  <c r="N53"/>
  <c r="N57" s="1"/>
  <c r="M52"/>
  <c r="L52"/>
  <c r="K52"/>
  <c r="J52"/>
  <c r="I52"/>
  <c r="H52"/>
  <c r="D52"/>
  <c r="C52"/>
  <c r="B52"/>
  <c r="P51"/>
  <c r="O51"/>
  <c r="N51"/>
  <c r="P50"/>
  <c r="O50"/>
  <c r="N50"/>
  <c r="P49"/>
  <c r="O49"/>
  <c r="N49"/>
  <c r="P48"/>
  <c r="O48"/>
  <c r="N48"/>
  <c r="P47"/>
  <c r="O47"/>
  <c r="N47"/>
  <c r="M46"/>
  <c r="L46"/>
  <c r="K46"/>
  <c r="J46"/>
  <c r="I46"/>
  <c r="N45"/>
  <c r="D45"/>
  <c r="P45" s="1"/>
  <c r="C45"/>
  <c r="O45" s="1"/>
  <c r="O44"/>
  <c r="N44"/>
  <c r="D44"/>
  <c r="P44" s="1"/>
  <c r="C44"/>
  <c r="P43"/>
  <c r="O43"/>
  <c r="N43"/>
  <c r="D43"/>
  <c r="O42"/>
  <c r="N42"/>
  <c r="C42"/>
  <c r="D42" s="1"/>
  <c r="P42" s="1"/>
  <c r="P41"/>
  <c r="O41"/>
  <c r="N41"/>
  <c r="N40"/>
  <c r="C40"/>
  <c r="D40" s="1"/>
  <c r="P40" s="1"/>
  <c r="N39"/>
  <c r="C39"/>
  <c r="O39" s="1"/>
  <c r="C38"/>
  <c r="O38" s="1"/>
  <c r="B38"/>
  <c r="N38" s="1"/>
  <c r="B37"/>
  <c r="N36"/>
  <c r="D36"/>
  <c r="P36" s="1"/>
  <c r="C36"/>
  <c r="O36" s="1"/>
  <c r="N35"/>
  <c r="D35"/>
  <c r="P35" s="1"/>
  <c r="C35"/>
  <c r="O35" s="1"/>
  <c r="N34"/>
  <c r="C34"/>
  <c r="D34" s="1"/>
  <c r="P34" s="1"/>
  <c r="N33"/>
  <c r="C33"/>
  <c r="O33" s="1"/>
  <c r="N32"/>
  <c r="D32"/>
  <c r="P32" s="1"/>
  <c r="C32"/>
  <c r="O32" s="1"/>
  <c r="N31"/>
  <c r="D31"/>
  <c r="C31"/>
  <c r="O31" s="1"/>
  <c r="H29"/>
  <c r="G29"/>
  <c r="F29"/>
  <c r="N28"/>
  <c r="D28"/>
  <c r="P28" s="1"/>
  <c r="C28"/>
  <c r="O28" s="1"/>
  <c r="K27"/>
  <c r="K29" s="1"/>
  <c r="E27"/>
  <c r="E29" s="1"/>
  <c r="E58" s="1"/>
  <c r="D27"/>
  <c r="P27" s="1"/>
  <c r="C27"/>
  <c r="O27" s="1"/>
  <c r="O26"/>
  <c r="N26"/>
  <c r="D26"/>
  <c r="P26" s="1"/>
  <c r="C26"/>
  <c r="O25"/>
  <c r="N25"/>
  <c r="C25"/>
  <c r="D25" s="1"/>
  <c r="P25" s="1"/>
  <c r="N24"/>
  <c r="C24"/>
  <c r="O24" s="1"/>
  <c r="N23"/>
  <c r="D23"/>
  <c r="P23" s="1"/>
  <c r="C23"/>
  <c r="O23" s="1"/>
  <c r="O22"/>
  <c r="N22"/>
  <c r="D22"/>
  <c r="P22" s="1"/>
  <c r="C22"/>
  <c r="O21"/>
  <c r="N21"/>
  <c r="C21"/>
  <c r="D21" s="1"/>
  <c r="P21" s="1"/>
  <c r="N20"/>
  <c r="I20"/>
  <c r="O20" s="1"/>
  <c r="D20"/>
  <c r="C20"/>
  <c r="N19"/>
  <c r="C19"/>
  <c r="D19" s="1"/>
  <c r="P19" s="1"/>
  <c r="N18"/>
  <c r="C18"/>
  <c r="O18" s="1"/>
  <c r="N17"/>
  <c r="D17"/>
  <c r="P17" s="1"/>
  <c r="C17"/>
  <c r="O17" s="1"/>
  <c r="N16"/>
  <c r="C16"/>
  <c r="D16" s="1"/>
  <c r="P16" s="1"/>
  <c r="B15"/>
  <c r="N14"/>
  <c r="C14"/>
  <c r="O14" s="1"/>
  <c r="N13"/>
  <c r="C13"/>
  <c r="O13" s="1"/>
  <c r="N12"/>
  <c r="C12"/>
  <c r="D12" s="1"/>
  <c r="P12" s="1"/>
  <c r="N11"/>
  <c r="C11"/>
  <c r="O11" s="1"/>
  <c r="N10"/>
  <c r="C10"/>
  <c r="O10" s="1"/>
  <c r="N9"/>
  <c r="C9"/>
  <c r="D9" s="1"/>
  <c r="P9" s="1"/>
  <c r="O8"/>
  <c r="N8"/>
  <c r="C8"/>
  <c r="D8" s="1"/>
  <c r="P8" s="1"/>
  <c r="N7"/>
  <c r="C7"/>
  <c r="O7" s="1"/>
  <c r="N6"/>
  <c r="C6"/>
  <c r="O6" s="1"/>
  <c r="O5"/>
  <c r="N5"/>
  <c r="C5"/>
  <c r="D5" s="1"/>
  <c r="P5" s="1"/>
  <c r="O4"/>
  <c r="N4"/>
  <c r="C4"/>
  <c r="D4" s="1"/>
  <c r="P4" s="1"/>
  <c r="N3"/>
  <c r="L3"/>
  <c r="L29" s="1"/>
  <c r="I3"/>
  <c r="I29" s="1"/>
  <c r="C3"/>
  <c r="D9" i="17" l="1"/>
  <c r="D10" i="31"/>
  <c r="P10" s="1"/>
  <c r="D13"/>
  <c r="P13" s="1"/>
  <c r="D14"/>
  <c r="P14" s="1"/>
  <c r="D38"/>
  <c r="P38" s="1"/>
  <c r="N52"/>
  <c r="K58"/>
  <c r="O3"/>
  <c r="O9"/>
  <c r="O12"/>
  <c r="O40"/>
  <c r="P52"/>
  <c r="O57"/>
  <c r="D6"/>
  <c r="P6" s="1"/>
  <c r="O16"/>
  <c r="O19"/>
  <c r="O34"/>
  <c r="O52"/>
  <c r="I58"/>
  <c r="L58"/>
  <c r="D3"/>
  <c r="M3"/>
  <c r="M29" s="1"/>
  <c r="M58" s="1"/>
  <c r="D7"/>
  <c r="P7" s="1"/>
  <c r="D11"/>
  <c r="P11" s="1"/>
  <c r="C15"/>
  <c r="O15" s="1"/>
  <c r="O29" s="1"/>
  <c r="D18"/>
  <c r="P18" s="1"/>
  <c r="J20"/>
  <c r="P20" s="1"/>
  <c r="D24"/>
  <c r="P24" s="1"/>
  <c r="D33"/>
  <c r="P33" s="1"/>
  <c r="C37"/>
  <c r="O37" s="1"/>
  <c r="D39"/>
  <c r="P39" s="1"/>
  <c r="P57"/>
  <c r="H58"/>
  <c r="B46"/>
  <c r="N46" s="1"/>
  <c r="J3"/>
  <c r="J29" s="1"/>
  <c r="J58" s="1"/>
  <c r="N15"/>
  <c r="N27"/>
  <c r="N29" s="1"/>
  <c r="B29"/>
  <c r="N37"/>
  <c r="P31"/>
  <c r="N58" l="1"/>
  <c r="P3"/>
  <c r="P29" s="1"/>
  <c r="D46"/>
  <c r="D37"/>
  <c r="P37" s="1"/>
  <c r="C29"/>
  <c r="D29" s="1"/>
  <c r="C46"/>
  <c r="D15"/>
  <c r="P15" s="1"/>
  <c r="B58"/>
  <c r="D11" i="17" l="1"/>
  <c r="O46" i="31"/>
  <c r="O58" s="1"/>
  <c r="C58"/>
  <c r="P46"/>
  <c r="P58" s="1"/>
  <c r="D58"/>
  <c r="D32" i="17" l="1"/>
  <c r="D60" i="22"/>
  <c r="D59"/>
  <c r="D47"/>
  <c r="F97" i="30"/>
  <c r="F76"/>
  <c r="F98"/>
  <c r="F93"/>
  <c r="F79"/>
  <c r="F77"/>
  <c r="F72"/>
  <c r="D2" i="7"/>
  <c r="D2" i="4"/>
  <c r="E2" s="1"/>
  <c r="B3"/>
  <c r="B2"/>
  <c r="D42" i="22"/>
  <c r="D41" s="1"/>
  <c r="D37"/>
  <c r="D36" s="1"/>
  <c r="B14" i="5"/>
  <c r="D48" i="22" s="1"/>
  <c r="B6" i="5"/>
  <c r="B23"/>
  <c r="D58" i="22" s="1"/>
  <c r="D53"/>
  <c r="F75" i="30"/>
  <c r="F78"/>
  <c r="D56"/>
  <c r="D52"/>
  <c r="F52" s="1"/>
  <c r="F54" s="1"/>
  <c r="F55" s="1"/>
  <c r="F49"/>
  <c r="D48"/>
  <c r="D50" s="1"/>
  <c r="D46"/>
  <c r="F46" s="1"/>
  <c r="F45"/>
  <c r="F44"/>
  <c r="F42"/>
  <c r="D41"/>
  <c r="D43" s="1"/>
  <c r="F40"/>
  <c r="D38"/>
  <c r="F38" s="1"/>
  <c r="F37"/>
  <c r="D35"/>
  <c r="F35" s="1"/>
  <c r="D34"/>
  <c r="D32"/>
  <c r="F32" s="1"/>
  <c r="D31"/>
  <c r="D30"/>
  <c r="F30" s="1"/>
  <c r="D29"/>
  <c r="F29" s="1"/>
  <c r="D28"/>
  <c r="F28" s="1"/>
  <c r="F27"/>
  <c r="F26"/>
  <c r="D23"/>
  <c r="F23" s="1"/>
  <c r="D22"/>
  <c r="F22" s="1"/>
  <c r="D21"/>
  <c r="F21" s="1"/>
  <c r="D19"/>
  <c r="F19" s="1"/>
  <c r="D18"/>
  <c r="F18" s="1"/>
  <c r="D16"/>
  <c r="F16" s="1"/>
  <c r="D15"/>
  <c r="F15" s="1"/>
  <c r="D14"/>
  <c r="F14" s="1"/>
  <c r="G13"/>
  <c r="D13"/>
  <c r="F13" s="1"/>
  <c r="E12"/>
  <c r="D4"/>
  <c r="D2"/>
  <c r="G12" s="1"/>
  <c r="G14" s="1"/>
  <c r="D16" i="22"/>
  <c r="D15"/>
  <c r="D7" i="5"/>
  <c r="D4"/>
  <c r="D5"/>
  <c r="E222" i="16"/>
  <c r="D187"/>
  <c r="D222" s="1"/>
  <c r="C152"/>
  <c r="F152" s="1"/>
  <c r="C117"/>
  <c r="F117" s="1"/>
  <c r="C82"/>
  <c r="F82" s="1"/>
  <c r="C47"/>
  <c r="C12"/>
  <c r="F12" s="1"/>
  <c r="D33" i="17" l="1"/>
  <c r="D3" i="5"/>
  <c r="F7" s="1"/>
  <c r="F99" i="30"/>
  <c r="F24"/>
  <c r="F82"/>
  <c r="D33"/>
  <c r="F39"/>
  <c r="F41"/>
  <c r="F43" s="1"/>
  <c r="D36"/>
  <c r="F31"/>
  <c r="F33" s="1"/>
  <c r="F34"/>
  <c r="F36" s="1"/>
  <c r="G50" s="1"/>
  <c r="F47"/>
  <c r="F94"/>
  <c r="F95" s="1"/>
  <c r="C222" i="16"/>
  <c r="F20" i="30"/>
  <c r="F17"/>
  <c r="D12"/>
  <c r="F12" s="1"/>
  <c r="D20"/>
  <c r="D24"/>
  <c r="D39"/>
  <c r="D47"/>
  <c r="D54"/>
  <c r="D55" s="1"/>
  <c r="F48"/>
  <c r="F50" s="1"/>
  <c r="D17"/>
  <c r="F47" i="16"/>
  <c r="F187"/>
  <c r="F100" i="30" l="1"/>
  <c r="F25"/>
  <c r="G25" s="1"/>
  <c r="D51"/>
  <c r="F51"/>
  <c r="F56" s="1"/>
  <c r="F65" s="1"/>
  <c r="D25"/>
  <c r="F222" i="16"/>
  <c r="F104" i="30" l="1"/>
  <c r="C4" i="7"/>
  <c r="D52" i="22" l="1"/>
  <c r="C16" i="4"/>
  <c r="D16"/>
  <c r="E16"/>
  <c r="C8"/>
  <c r="C10" s="1"/>
  <c r="D7" i="7" l="1"/>
  <c r="D19" i="22" l="1"/>
  <c r="D7" i="8"/>
  <c r="D12" s="1"/>
  <c r="D20"/>
  <c r="C20"/>
  <c r="D28" i="7"/>
  <c r="C28"/>
  <c r="D33" i="22"/>
  <c r="D21" i="5"/>
  <c r="D8"/>
  <c r="D170" i="17"/>
  <c r="F170" s="1"/>
  <c r="D171"/>
  <c r="D204" s="1"/>
  <c r="D172"/>
  <c r="F172" s="1"/>
  <c r="D173"/>
  <c r="D206" s="1"/>
  <c r="D174"/>
  <c r="F174" s="1"/>
  <c r="D175"/>
  <c r="D208" s="1"/>
  <c r="D176"/>
  <c r="D209" s="1"/>
  <c r="D177"/>
  <c r="D210" s="1"/>
  <c r="D178"/>
  <c r="F178" s="1"/>
  <c r="D179"/>
  <c r="D212" s="1"/>
  <c r="D180"/>
  <c r="D213" s="1"/>
  <c r="D181"/>
  <c r="D214" s="1"/>
  <c r="D182"/>
  <c r="F182" s="1"/>
  <c r="D183"/>
  <c r="D216" s="1"/>
  <c r="D184"/>
  <c r="F184" s="1"/>
  <c r="D185"/>
  <c r="D218" s="1"/>
  <c r="D186"/>
  <c r="F186" s="1"/>
  <c r="D187"/>
  <c r="D220" s="1"/>
  <c r="D188"/>
  <c r="D221" s="1"/>
  <c r="D189"/>
  <c r="D222" s="1"/>
  <c r="D190"/>
  <c r="F190" s="1"/>
  <c r="D191"/>
  <c r="D224" s="1"/>
  <c r="D192"/>
  <c r="D225" s="1"/>
  <c r="D193"/>
  <c r="D226" s="1"/>
  <c r="D194"/>
  <c r="F194" s="1"/>
  <c r="D195"/>
  <c r="D228" s="1"/>
  <c r="D169"/>
  <c r="F169" s="1"/>
  <c r="E215" i="16"/>
  <c r="E216"/>
  <c r="E217"/>
  <c r="E218"/>
  <c r="E219"/>
  <c r="E220"/>
  <c r="E221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14"/>
  <c r="D180"/>
  <c r="F180" s="1"/>
  <c r="D182"/>
  <c r="F182" s="1"/>
  <c r="D183"/>
  <c r="F183" s="1"/>
  <c r="D184"/>
  <c r="F184" s="1"/>
  <c r="D185"/>
  <c r="F185" s="1"/>
  <c r="D186"/>
  <c r="F186" s="1"/>
  <c r="D188"/>
  <c r="F188" s="1"/>
  <c r="D189"/>
  <c r="F189" s="1"/>
  <c r="D190"/>
  <c r="F190" s="1"/>
  <c r="D192"/>
  <c r="F192" s="1"/>
  <c r="D193"/>
  <c r="F193" s="1"/>
  <c r="D194"/>
  <c r="F194" s="1"/>
  <c r="D195"/>
  <c r="F195" s="1"/>
  <c r="D196"/>
  <c r="F196" s="1"/>
  <c r="D197"/>
  <c r="F197" s="1"/>
  <c r="D198"/>
  <c r="F198" s="1"/>
  <c r="D199"/>
  <c r="F199" s="1"/>
  <c r="D200"/>
  <c r="F200" s="1"/>
  <c r="D201"/>
  <c r="F201" s="1"/>
  <c r="D202"/>
  <c r="F202" s="1"/>
  <c r="D203"/>
  <c r="F203" s="1"/>
  <c r="D204"/>
  <c r="F204" s="1"/>
  <c r="D205"/>
  <c r="F205" s="1"/>
  <c r="D206"/>
  <c r="F206" s="1"/>
  <c r="D208"/>
  <c r="F208" s="1"/>
  <c r="D179"/>
  <c r="F179" s="1"/>
  <c r="C145"/>
  <c r="F145" s="1"/>
  <c r="C147"/>
  <c r="F147" s="1"/>
  <c r="C148"/>
  <c r="F148" s="1"/>
  <c r="C149"/>
  <c r="F149" s="1"/>
  <c r="C150"/>
  <c r="F150" s="1"/>
  <c r="C151"/>
  <c r="F151" s="1"/>
  <c r="C153"/>
  <c r="F153" s="1"/>
  <c r="C154"/>
  <c r="F154" s="1"/>
  <c r="C155"/>
  <c r="F155" s="1"/>
  <c r="C157"/>
  <c r="F157" s="1"/>
  <c r="C158"/>
  <c r="F158" s="1"/>
  <c r="C159"/>
  <c r="F159" s="1"/>
  <c r="C160"/>
  <c r="F160" s="1"/>
  <c r="C161"/>
  <c r="F161" s="1"/>
  <c r="C163"/>
  <c r="F163" s="1"/>
  <c r="C164"/>
  <c r="F164" s="1"/>
  <c r="C165"/>
  <c r="F165" s="1"/>
  <c r="C166"/>
  <c r="F166" s="1"/>
  <c r="C167"/>
  <c r="F167" s="1"/>
  <c r="C168"/>
  <c r="F168" s="1"/>
  <c r="C169"/>
  <c r="F169" s="1"/>
  <c r="C170"/>
  <c r="F170" s="1"/>
  <c r="C173"/>
  <c r="F173" s="1"/>
  <c r="C144"/>
  <c r="F144" s="1"/>
  <c r="C110"/>
  <c r="F110" s="1"/>
  <c r="C112"/>
  <c r="F112" s="1"/>
  <c r="C113"/>
  <c r="F113" s="1"/>
  <c r="C114"/>
  <c r="F114" s="1"/>
  <c r="C115"/>
  <c r="F115" s="1"/>
  <c r="C116"/>
  <c r="F116" s="1"/>
  <c r="C118"/>
  <c r="F118" s="1"/>
  <c r="C119"/>
  <c r="F119" s="1"/>
  <c r="C120"/>
  <c r="F120" s="1"/>
  <c r="C122"/>
  <c r="F122" s="1"/>
  <c r="C123"/>
  <c r="F123" s="1"/>
  <c r="C124"/>
  <c r="F124" s="1"/>
  <c r="C125"/>
  <c r="F125" s="1"/>
  <c r="C126"/>
  <c r="F126" s="1"/>
  <c r="C127"/>
  <c r="F127" s="1"/>
  <c r="C128"/>
  <c r="F128" s="1"/>
  <c r="C129"/>
  <c r="F129" s="1"/>
  <c r="C130"/>
  <c r="F130" s="1"/>
  <c r="C131"/>
  <c r="F131" s="1"/>
  <c r="C132"/>
  <c r="F132" s="1"/>
  <c r="C133"/>
  <c r="F133" s="1"/>
  <c r="C134"/>
  <c r="F134" s="1"/>
  <c r="C135"/>
  <c r="F135" s="1"/>
  <c r="C136"/>
  <c r="F136" s="1"/>
  <c r="C138"/>
  <c r="F138" s="1"/>
  <c r="C109"/>
  <c r="F109" s="1"/>
  <c r="C75"/>
  <c r="F75" s="1"/>
  <c r="C77"/>
  <c r="F77" s="1"/>
  <c r="C78"/>
  <c r="F78" s="1"/>
  <c r="C79"/>
  <c r="F79" s="1"/>
  <c r="C80"/>
  <c r="F80" s="1"/>
  <c r="C81"/>
  <c r="F81" s="1"/>
  <c r="C83"/>
  <c r="F83" s="1"/>
  <c r="C84"/>
  <c r="F84" s="1"/>
  <c r="C85"/>
  <c r="F85" s="1"/>
  <c r="C87"/>
  <c r="F87" s="1"/>
  <c r="C88"/>
  <c r="F88" s="1"/>
  <c r="C89"/>
  <c r="F89" s="1"/>
  <c r="C90"/>
  <c r="F90" s="1"/>
  <c r="C91"/>
  <c r="F91" s="1"/>
  <c r="C93"/>
  <c r="F93" s="1"/>
  <c r="C94"/>
  <c r="F94" s="1"/>
  <c r="C95"/>
  <c r="F95" s="1"/>
  <c r="C96"/>
  <c r="F96" s="1"/>
  <c r="C97"/>
  <c r="F97" s="1"/>
  <c r="C98"/>
  <c r="F98" s="1"/>
  <c r="C99"/>
  <c r="F99" s="1"/>
  <c r="C100"/>
  <c r="F100" s="1"/>
  <c r="C103"/>
  <c r="F103" s="1"/>
  <c r="C74"/>
  <c r="F74" s="1"/>
  <c r="C40"/>
  <c r="F40" s="1"/>
  <c r="C42"/>
  <c r="F42" s="1"/>
  <c r="C43"/>
  <c r="F43" s="1"/>
  <c r="C44"/>
  <c r="F44" s="1"/>
  <c r="C45"/>
  <c r="F45" s="1"/>
  <c r="C46"/>
  <c r="F46" s="1"/>
  <c r="C48"/>
  <c r="F48" s="1"/>
  <c r="C49"/>
  <c r="F49" s="1"/>
  <c r="C52"/>
  <c r="F52" s="1"/>
  <c r="C53"/>
  <c r="F53" s="1"/>
  <c r="C54"/>
  <c r="F54" s="1"/>
  <c r="C55"/>
  <c r="F55" s="1"/>
  <c r="C56"/>
  <c r="F56" s="1"/>
  <c r="C58"/>
  <c r="F58" s="1"/>
  <c r="C59"/>
  <c r="F59" s="1"/>
  <c r="C60"/>
  <c r="F60" s="1"/>
  <c r="C62"/>
  <c r="F62" s="1"/>
  <c r="C63"/>
  <c r="F63" s="1"/>
  <c r="C64"/>
  <c r="F64" s="1"/>
  <c r="C68"/>
  <c r="F68" s="1"/>
  <c r="C39"/>
  <c r="F39" s="1"/>
  <c r="C5"/>
  <c r="F5" s="1"/>
  <c r="C7"/>
  <c r="C8"/>
  <c r="C9"/>
  <c r="F9" s="1"/>
  <c r="C10"/>
  <c r="F10" s="1"/>
  <c r="C11"/>
  <c r="C13"/>
  <c r="F13" s="1"/>
  <c r="C14"/>
  <c r="F14" s="1"/>
  <c r="C17"/>
  <c r="F17" s="1"/>
  <c r="C18"/>
  <c r="F18" s="1"/>
  <c r="C19"/>
  <c r="F19" s="1"/>
  <c r="C20"/>
  <c r="C21"/>
  <c r="F21" s="1"/>
  <c r="C23"/>
  <c r="F23" s="1"/>
  <c r="C24"/>
  <c r="C25"/>
  <c r="F25" s="1"/>
  <c r="C27"/>
  <c r="F27" s="1"/>
  <c r="C28"/>
  <c r="C29"/>
  <c r="F29" s="1"/>
  <c r="C4"/>
  <c r="E203" i="17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02"/>
  <c r="C137"/>
  <c r="F137" s="1"/>
  <c r="C138"/>
  <c r="F138" s="1"/>
  <c r="C139"/>
  <c r="F139" s="1"/>
  <c r="C140"/>
  <c r="F140" s="1"/>
  <c r="C141"/>
  <c r="F141" s="1"/>
  <c r="C142"/>
  <c r="F142" s="1"/>
  <c r="C143"/>
  <c r="F143" s="1"/>
  <c r="C144"/>
  <c r="F144" s="1"/>
  <c r="C145"/>
  <c r="F145" s="1"/>
  <c r="C146"/>
  <c r="F146" s="1"/>
  <c r="C147"/>
  <c r="F147" s="1"/>
  <c r="C148"/>
  <c r="F148" s="1"/>
  <c r="C149"/>
  <c r="F149" s="1"/>
  <c r="C150"/>
  <c r="F150" s="1"/>
  <c r="C151"/>
  <c r="F151" s="1"/>
  <c r="C152"/>
  <c r="F152" s="1"/>
  <c r="C153"/>
  <c r="F153" s="1"/>
  <c r="C154"/>
  <c r="F154" s="1"/>
  <c r="C155"/>
  <c r="F155" s="1"/>
  <c r="C156"/>
  <c r="F156" s="1"/>
  <c r="C157"/>
  <c r="F157" s="1"/>
  <c r="C158"/>
  <c r="F158" s="1"/>
  <c r="C159"/>
  <c r="F159" s="1"/>
  <c r="C160"/>
  <c r="F160" s="1"/>
  <c r="C161"/>
  <c r="F161" s="1"/>
  <c r="C162"/>
  <c r="F162" s="1"/>
  <c r="C136"/>
  <c r="F136" s="1"/>
  <c r="C104"/>
  <c r="F104" s="1"/>
  <c r="C105"/>
  <c r="F105" s="1"/>
  <c r="C106"/>
  <c r="F106" s="1"/>
  <c r="C107"/>
  <c r="F107" s="1"/>
  <c r="C108"/>
  <c r="F108" s="1"/>
  <c r="C109"/>
  <c r="F109" s="1"/>
  <c r="C110"/>
  <c r="F110" s="1"/>
  <c r="C111"/>
  <c r="F111" s="1"/>
  <c r="C112"/>
  <c r="F112" s="1"/>
  <c r="C113"/>
  <c r="F113" s="1"/>
  <c r="C114"/>
  <c r="F114" s="1"/>
  <c r="C115"/>
  <c r="F115" s="1"/>
  <c r="C116"/>
  <c r="F116" s="1"/>
  <c r="C117"/>
  <c r="F117" s="1"/>
  <c r="C118"/>
  <c r="F118" s="1"/>
  <c r="C119"/>
  <c r="F119" s="1"/>
  <c r="C120"/>
  <c r="F120" s="1"/>
  <c r="C121"/>
  <c r="F121" s="1"/>
  <c r="C122"/>
  <c r="F122" s="1"/>
  <c r="C123"/>
  <c r="F123" s="1"/>
  <c r="C124"/>
  <c r="F124" s="1"/>
  <c r="C125"/>
  <c r="C126"/>
  <c r="F126" s="1"/>
  <c r="C127"/>
  <c r="F127" s="1"/>
  <c r="C128"/>
  <c r="F128" s="1"/>
  <c r="C129"/>
  <c r="F129" s="1"/>
  <c r="C103"/>
  <c r="F103" s="1"/>
  <c r="C71"/>
  <c r="F71" s="1"/>
  <c r="C72"/>
  <c r="F72" s="1"/>
  <c r="C73"/>
  <c r="F73" s="1"/>
  <c r="C74"/>
  <c r="F74" s="1"/>
  <c r="C75"/>
  <c r="F75" s="1"/>
  <c r="C76"/>
  <c r="F76" s="1"/>
  <c r="C77"/>
  <c r="F77" s="1"/>
  <c r="C78"/>
  <c r="F78" s="1"/>
  <c r="C79"/>
  <c r="F79" s="1"/>
  <c r="C80"/>
  <c r="F80" s="1"/>
  <c r="C81"/>
  <c r="F81" s="1"/>
  <c r="C82"/>
  <c r="F82" s="1"/>
  <c r="C83"/>
  <c r="F83" s="1"/>
  <c r="C84"/>
  <c r="F84" s="1"/>
  <c r="C85"/>
  <c r="F85" s="1"/>
  <c r="C86"/>
  <c r="F86" s="1"/>
  <c r="C87"/>
  <c r="F87" s="1"/>
  <c r="C88"/>
  <c r="F88" s="1"/>
  <c r="C89"/>
  <c r="F89" s="1"/>
  <c r="C90"/>
  <c r="F90" s="1"/>
  <c r="C91"/>
  <c r="F91" s="1"/>
  <c r="C92"/>
  <c r="F92" s="1"/>
  <c r="C93"/>
  <c r="F93" s="1"/>
  <c r="C94"/>
  <c r="F94" s="1"/>
  <c r="C95"/>
  <c r="F95" s="1"/>
  <c r="C96"/>
  <c r="F96" s="1"/>
  <c r="C98"/>
  <c r="F98" s="1"/>
  <c r="C70"/>
  <c r="F70" s="1"/>
  <c r="C38"/>
  <c r="F38" s="1"/>
  <c r="C39"/>
  <c r="F39" s="1"/>
  <c r="C40"/>
  <c r="F40" s="1"/>
  <c r="C41"/>
  <c r="F41" s="1"/>
  <c r="C42"/>
  <c r="F42" s="1"/>
  <c r="C43"/>
  <c r="F43" s="1"/>
  <c r="C44"/>
  <c r="F44" s="1"/>
  <c r="C45"/>
  <c r="F45" s="1"/>
  <c r="C46"/>
  <c r="F46" s="1"/>
  <c r="C47"/>
  <c r="F47" s="1"/>
  <c r="C48"/>
  <c r="F48" s="1"/>
  <c r="C49"/>
  <c r="F49" s="1"/>
  <c r="C50"/>
  <c r="F50" s="1"/>
  <c r="C51"/>
  <c r="F51" s="1"/>
  <c r="C52"/>
  <c r="F52" s="1"/>
  <c r="C53"/>
  <c r="F53" s="1"/>
  <c r="C54"/>
  <c r="F54" s="1"/>
  <c r="C55"/>
  <c r="F55" s="1"/>
  <c r="C56"/>
  <c r="F56" s="1"/>
  <c r="C57"/>
  <c r="F57" s="1"/>
  <c r="C58"/>
  <c r="F58" s="1"/>
  <c r="C59"/>
  <c r="F59" s="1"/>
  <c r="C60"/>
  <c r="F60" s="1"/>
  <c r="C61"/>
  <c r="F61" s="1"/>
  <c r="C62"/>
  <c r="F62" s="1"/>
  <c r="C63"/>
  <c r="F63" s="1"/>
  <c r="C65"/>
  <c r="F65" s="1"/>
  <c r="C37"/>
  <c r="F37" s="1"/>
  <c r="C5"/>
  <c r="C6"/>
  <c r="F6" s="1"/>
  <c r="C7"/>
  <c r="C8"/>
  <c r="F8" s="1"/>
  <c r="C9"/>
  <c r="F9" s="1"/>
  <c r="C10"/>
  <c r="F10" s="1"/>
  <c r="C12"/>
  <c r="C13"/>
  <c r="C14"/>
  <c r="C15"/>
  <c r="C16"/>
  <c r="F16" s="1"/>
  <c r="C17"/>
  <c r="C18"/>
  <c r="F18" s="1"/>
  <c r="C19"/>
  <c r="C20"/>
  <c r="C21"/>
  <c r="C22"/>
  <c r="C23"/>
  <c r="F23" s="1"/>
  <c r="C24"/>
  <c r="F24" s="1"/>
  <c r="C25"/>
  <c r="F25" s="1"/>
  <c r="C26"/>
  <c r="F26" s="1"/>
  <c r="C27"/>
  <c r="C28"/>
  <c r="C29"/>
  <c r="C30"/>
  <c r="C31"/>
  <c r="C4"/>
  <c r="D217" l="1"/>
  <c r="D13" i="5"/>
  <c r="D17" s="1"/>
  <c r="E9" i="22"/>
  <c r="F176" i="17"/>
  <c r="F188"/>
  <c r="F221" s="1"/>
  <c r="F183"/>
  <c r="F216" s="1"/>
  <c r="F193"/>
  <c r="F192"/>
  <c r="F180"/>
  <c r="D205"/>
  <c r="D207"/>
  <c r="F185"/>
  <c r="F181"/>
  <c r="F214" s="1"/>
  <c r="F173"/>
  <c r="F206" s="1"/>
  <c r="F189"/>
  <c r="F222" s="1"/>
  <c r="F177"/>
  <c r="F179"/>
  <c r="F191"/>
  <c r="F175"/>
  <c r="F208" s="1"/>
  <c r="F187"/>
  <c r="F171"/>
  <c r="F204" s="1"/>
  <c r="D202"/>
  <c r="D223"/>
  <c r="C228"/>
  <c r="C220"/>
  <c r="C212"/>
  <c r="D215"/>
  <c r="C214" i="16"/>
  <c r="F228"/>
  <c r="F224"/>
  <c r="F219"/>
  <c r="D227" i="17"/>
  <c r="D219"/>
  <c r="D211"/>
  <c r="D203"/>
  <c r="F237" i="16"/>
  <c r="F233"/>
  <c r="F229"/>
  <c r="F220"/>
  <c r="C234"/>
  <c r="C230"/>
  <c r="C221"/>
  <c r="C217"/>
  <c r="C215"/>
  <c r="C202" i="17"/>
  <c r="F239" i="16"/>
  <c r="F235"/>
  <c r="F231"/>
  <c r="F227"/>
  <c r="F223"/>
  <c r="C218"/>
  <c r="C238"/>
  <c r="D243"/>
  <c r="D241"/>
  <c r="D239"/>
  <c r="D238"/>
  <c r="D237"/>
  <c r="D235"/>
  <c r="D234"/>
  <c r="D233"/>
  <c r="D231"/>
  <c r="D230"/>
  <c r="D229"/>
  <c r="D227"/>
  <c r="D225"/>
  <c r="C227" i="17"/>
  <c r="C225"/>
  <c r="C219"/>
  <c r="C217"/>
  <c r="C215"/>
  <c r="C213"/>
  <c r="C211"/>
  <c r="C205"/>
  <c r="C203"/>
  <c r="F195"/>
  <c r="F8" i="16"/>
  <c r="F218" s="1"/>
  <c r="F28"/>
  <c r="F238" s="1"/>
  <c r="F24"/>
  <c r="F234" s="1"/>
  <c r="F20"/>
  <c r="F230" s="1"/>
  <c r="F11"/>
  <c r="F221" s="1"/>
  <c r="F7"/>
  <c r="F217" s="1"/>
  <c r="F215"/>
  <c r="D214"/>
  <c r="C239"/>
  <c r="C237"/>
  <c r="C235"/>
  <c r="C233"/>
  <c r="C231"/>
  <c r="C229"/>
  <c r="C228"/>
  <c r="C227"/>
  <c r="C224"/>
  <c r="C223"/>
  <c r="C220"/>
  <c r="C219"/>
  <c r="D240"/>
  <c r="D236"/>
  <c r="D232"/>
  <c r="D228"/>
  <c r="D224"/>
  <c r="D223"/>
  <c r="D221"/>
  <c r="D220"/>
  <c r="D219"/>
  <c r="D218"/>
  <c r="D217"/>
  <c r="D215"/>
  <c r="F4"/>
  <c r="F214" s="1"/>
  <c r="F4" i="17"/>
  <c r="F202" s="1"/>
  <c r="C224"/>
  <c r="F30"/>
  <c r="F14"/>
  <c r="C226"/>
  <c r="C218"/>
  <c r="C210"/>
  <c r="F29"/>
  <c r="F227" s="1"/>
  <c r="F21"/>
  <c r="F219" s="1"/>
  <c r="F13"/>
  <c r="F211" s="1"/>
  <c r="F5"/>
  <c r="F203" s="1"/>
  <c r="C223"/>
  <c r="C207"/>
  <c r="F22"/>
  <c r="F17"/>
  <c r="F215" s="1"/>
  <c r="C216"/>
  <c r="C208"/>
  <c r="C204"/>
  <c r="C222"/>
  <c r="C221"/>
  <c r="F31"/>
  <c r="F27"/>
  <c r="F19"/>
  <c r="F217" s="1"/>
  <c r="F15"/>
  <c r="F7"/>
  <c r="F205" s="1"/>
  <c r="F125"/>
  <c r="C206"/>
  <c r="C214"/>
  <c r="F28"/>
  <c r="F20"/>
  <c r="F12"/>
  <c r="F223"/>
  <c r="F207"/>
  <c r="F226" l="1"/>
  <c r="F225"/>
  <c r="F224"/>
  <c r="F213"/>
  <c r="F218"/>
  <c r="F210"/>
  <c r="F220"/>
  <c r="F212"/>
  <c r="F228"/>
  <c r="C19" i="22"/>
  <c r="D38" i="8"/>
  <c r="C38"/>
  <c r="C7"/>
  <c r="C7" i="7"/>
  <c r="D8" i="4"/>
  <c r="D10" s="1"/>
  <c r="E8"/>
  <c r="E10" s="1"/>
  <c r="B8"/>
  <c r="B10" s="1"/>
  <c r="B16"/>
  <c r="B17" s="1"/>
  <c r="C12" i="8" l="1"/>
  <c r="D21"/>
  <c r="C20" i="7"/>
  <c r="D20"/>
  <c r="C21" i="8" l="1"/>
  <c r="C76" i="16" l="1"/>
  <c r="F76" l="1"/>
  <c r="C86" l="1"/>
  <c r="F86" l="1"/>
  <c r="C33" l="1"/>
  <c r="C30"/>
  <c r="C15"/>
  <c r="C6"/>
  <c r="C65"/>
  <c r="F65" s="1"/>
  <c r="C61"/>
  <c r="F61" s="1"/>
  <c r="C50"/>
  <c r="F50" s="1"/>
  <c r="C41"/>
  <c r="F41" s="1"/>
  <c r="F33" l="1"/>
  <c r="F243" s="1"/>
  <c r="C243"/>
  <c r="F15"/>
  <c r="F225" s="1"/>
  <c r="C225"/>
  <c r="F30"/>
  <c r="F240" s="1"/>
  <c r="C240"/>
  <c r="F6"/>
  <c r="B22" i="5"/>
  <c r="B8"/>
  <c r="B10"/>
  <c r="B11"/>
  <c r="C16" i="16" l="1"/>
  <c r="C51"/>
  <c r="F51" s="1"/>
  <c r="F16" l="1"/>
  <c r="D197" i="17" l="1"/>
  <c r="D196"/>
  <c r="C131"/>
  <c r="F131" s="1"/>
  <c r="C132"/>
  <c r="F132" s="1"/>
  <c r="C130"/>
  <c r="D198"/>
  <c r="D229" l="1"/>
  <c r="F196"/>
  <c r="F130"/>
  <c r="D231"/>
  <c r="F198"/>
  <c r="F197"/>
  <c r="D230"/>
  <c r="D181" i="16" l="1"/>
  <c r="C111"/>
  <c r="F111" s="1"/>
  <c r="C121"/>
  <c r="F121" s="1"/>
  <c r="C146"/>
  <c r="D191"/>
  <c r="B4" i="5"/>
  <c r="B3" l="1"/>
  <c r="F191" i="16"/>
  <c r="D226"/>
  <c r="F181"/>
  <c r="D216"/>
  <c r="F146"/>
  <c r="C216"/>
  <c r="F216" l="1"/>
  <c r="D207"/>
  <c r="C137"/>
  <c r="F137" s="1"/>
  <c r="C139"/>
  <c r="F139" s="1"/>
  <c r="C156"/>
  <c r="D242" l="1"/>
  <c r="F207"/>
  <c r="D209"/>
  <c r="F156"/>
  <c r="F226" s="1"/>
  <c r="C226"/>
  <c r="D244" l="1"/>
  <c r="F209"/>
  <c r="C164" i="17" l="1"/>
  <c r="C163"/>
  <c r="C97"/>
  <c r="F97" s="1"/>
  <c r="C64"/>
  <c r="F64" s="1"/>
  <c r="C66"/>
  <c r="F66" s="1"/>
  <c r="C99"/>
  <c r="F99" s="1"/>
  <c r="C29" i="4"/>
  <c r="C26" i="16"/>
  <c r="C22"/>
  <c r="C162"/>
  <c r="F162" s="1"/>
  <c r="C92"/>
  <c r="F92" s="1"/>
  <c r="C57"/>
  <c r="F57" s="1"/>
  <c r="C66"/>
  <c r="F66" s="1"/>
  <c r="C171"/>
  <c r="F171" s="1"/>
  <c r="C31"/>
  <c r="F163" i="17" l="1"/>
  <c r="F229" s="1"/>
  <c r="C229"/>
  <c r="C165"/>
  <c r="F164"/>
  <c r="D4" i="22"/>
  <c r="D6"/>
  <c r="D9"/>
  <c r="D5"/>
  <c r="B12" i="5"/>
  <c r="D7" i="22"/>
  <c r="B20" i="5"/>
  <c r="C101" i="16"/>
  <c r="F101" s="1"/>
  <c r="C32"/>
  <c r="F32" s="1"/>
  <c r="C232"/>
  <c r="F22"/>
  <c r="F232" s="1"/>
  <c r="F31"/>
  <c r="F26"/>
  <c r="F236" s="1"/>
  <c r="C236"/>
  <c r="B21" i="5"/>
  <c r="B26" l="1"/>
  <c r="B29" s="1"/>
  <c r="F165" i="17"/>
  <c r="B29" i="4"/>
  <c r="B9" i="5"/>
  <c r="D8" i="22"/>
  <c r="D46" s="1"/>
  <c r="D49" s="1"/>
  <c r="C241" i="16"/>
  <c r="C104"/>
  <c r="F104" s="1"/>
  <c r="F241"/>
  <c r="C172"/>
  <c r="F172" s="1"/>
  <c r="C67"/>
  <c r="C69"/>
  <c r="F69" s="1"/>
  <c r="C34"/>
  <c r="B15" i="5" l="1"/>
  <c r="B17" s="1"/>
  <c r="B30" s="1"/>
  <c r="B35" s="1"/>
  <c r="C102" i="16"/>
  <c r="F102" s="1"/>
  <c r="C174"/>
  <c r="F174" s="1"/>
  <c r="F67"/>
  <c r="F34"/>
  <c r="C244"/>
  <c r="C242" l="1"/>
  <c r="F244"/>
  <c r="D28" i="4"/>
  <c r="F242" i="16"/>
  <c r="B28" i="4"/>
  <c r="B27" l="1"/>
  <c r="D29" l="1"/>
  <c r="C28"/>
  <c r="E29" l="1"/>
  <c r="D27"/>
  <c r="C27"/>
  <c r="E28"/>
  <c r="D51" i="22"/>
  <c r="D61" l="1"/>
  <c r="D63" s="1"/>
  <c r="D67" s="1"/>
  <c r="E27" i="4"/>
  <c r="C11" i="17"/>
  <c r="D20" i="5"/>
  <c r="D23" s="1"/>
  <c r="D29" s="1"/>
  <c r="D30" s="1"/>
  <c r="D34" s="1"/>
  <c r="F11" i="17" l="1"/>
  <c r="F209" s="1"/>
  <c r="C209"/>
  <c r="C32" l="1"/>
  <c r="F32" l="1"/>
  <c r="F230" s="1"/>
  <c r="C230"/>
  <c r="C33"/>
  <c r="C231" l="1"/>
  <c r="F33"/>
  <c r="F231" s="1"/>
</calcChain>
</file>

<file path=xl/sharedStrings.xml><?xml version="1.0" encoding="utf-8"?>
<sst xmlns="http://schemas.openxmlformats.org/spreadsheetml/2006/main" count="1420" uniqueCount="517">
  <si>
    <t>Rovat megnevezése</t>
  </si>
  <si>
    <t>Rovat-szám</t>
  </si>
  <si>
    <t xml:space="preserve">Körmendi Közös Önkormányzati Hivatal </t>
  </si>
  <si>
    <t>Körmend Város Gondnoksága</t>
  </si>
  <si>
    <t>K1</t>
  </si>
  <si>
    <t>K2</t>
  </si>
  <si>
    <t>K3</t>
  </si>
  <si>
    <t>K4</t>
  </si>
  <si>
    <t>Működési célú támogatások államháztartáson belülre</t>
  </si>
  <si>
    <t>K506</t>
  </si>
  <si>
    <t>K5</t>
  </si>
  <si>
    <t>K512</t>
  </si>
  <si>
    <t>K61</t>
  </si>
  <si>
    <t>K67</t>
  </si>
  <si>
    <t>K6</t>
  </si>
  <si>
    <t>K7</t>
  </si>
  <si>
    <t>K74</t>
  </si>
  <si>
    <t>K8</t>
  </si>
  <si>
    <t>K1-K8</t>
  </si>
  <si>
    <t>Személyi juttatások</t>
  </si>
  <si>
    <t>Munkaadókat terhelő járulékok és szociális hozzájárulási adó</t>
  </si>
  <si>
    <t>Dologi kiadások</t>
  </si>
  <si>
    <t>Ellátottak pénzbeli juttatásai</t>
  </si>
  <si>
    <t>Elvonások és befizetések</t>
  </si>
  <si>
    <t>K502</t>
  </si>
  <si>
    <t>Működési célú támogatások államháztartáson kívülre</t>
  </si>
  <si>
    <t>K513</t>
  </si>
  <si>
    <t>Egyéb működési célú kiadások</t>
  </si>
  <si>
    <t>Immateriális javak beszerzése, létesítése</t>
  </si>
  <si>
    <t>Egyéb tárgyi eszközök beszerzése, létesítése</t>
  </si>
  <si>
    <t>K64</t>
  </si>
  <si>
    <t>Beruházási célú előzetesen felszámított általános forgalmi adó</t>
  </si>
  <si>
    <t>Beruházások</t>
  </si>
  <si>
    <t>Ingatlanok felújítása</t>
  </si>
  <si>
    <t>K71</t>
  </si>
  <si>
    <t>Felújítási célú előzetesen felszámított általános forgalmi adó</t>
  </si>
  <si>
    <t>Felújítások</t>
  </si>
  <si>
    <t>K89</t>
  </si>
  <si>
    <t>Egyéb felhalmozási célú kiadások</t>
  </si>
  <si>
    <t>Költségvetési kiadások</t>
  </si>
  <si>
    <t xml:space="preserve">Kiadások mindösszesen </t>
  </si>
  <si>
    <t>Múzeum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</si>
  <si>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</si>
  <si>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</si>
  <si>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</si>
  <si>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</si>
  <si>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</si>
  <si>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</si>
  <si>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</si>
  <si>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</si>
  <si>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</si>
  <si>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</si>
  <si>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Önkormányzatok működési támogatásai</t>
  </si>
  <si>
    <t>B11</t>
  </si>
  <si>
    <t>Működési célú támogatások bevételei államháztartáson belülről</t>
  </si>
  <si>
    <t>B16</t>
  </si>
  <si>
    <t>Működési célú támogatások államháztartáson belülről</t>
  </si>
  <si>
    <t>B1</t>
  </si>
  <si>
    <t>Felhalmozási célú támogatások államháztartáson belülről</t>
  </si>
  <si>
    <t>B2</t>
  </si>
  <si>
    <t>Értékesítési és forgalmi adók</t>
  </si>
  <si>
    <t>B351</t>
  </si>
  <si>
    <t>Gépjárműadók</t>
  </si>
  <si>
    <t>B354</t>
  </si>
  <si>
    <t>Egyéb közhatalmi bevételek</t>
  </si>
  <si>
    <t>B36</t>
  </si>
  <si>
    <t>Közhatalmi bevételek</t>
  </si>
  <si>
    <t>B3</t>
  </si>
  <si>
    <t>Működési bevételek</t>
  </si>
  <si>
    <t>B4</t>
  </si>
  <si>
    <t>Ingatlanok értékesítése</t>
  </si>
  <si>
    <t>B52</t>
  </si>
  <si>
    <t>Felhalmozási bevételek</t>
  </si>
  <si>
    <t>B5</t>
  </si>
  <si>
    <t>Működési célú átvett pénzeszközök</t>
  </si>
  <si>
    <t>B6</t>
  </si>
  <si>
    <t>Egyéb felhalmozási célú átvett pénzeszközök</t>
  </si>
  <si>
    <t>B75</t>
  </si>
  <si>
    <t>Költségvetési bevételek</t>
  </si>
  <si>
    <t>B1-B7</t>
  </si>
  <si>
    <t>B7</t>
  </si>
  <si>
    <t xml:space="preserve">Bevételek  mindösszesen </t>
  </si>
  <si>
    <t xml:space="preserve">Hosszú lejáratú hitelek, kölcsönök felvétele </t>
  </si>
  <si>
    <t>B8111</t>
  </si>
  <si>
    <t>ebből: pénzügyi vállalkozás</t>
  </si>
  <si>
    <t>Likviditási célú hitelek, kölcsönök felvétele pénzügyi vállalkozástól</t>
  </si>
  <si>
    <t>B8112</t>
  </si>
  <si>
    <t>Rövid lejáratú hitelek, kölcsönök felvétele</t>
  </si>
  <si>
    <t>B8113</t>
  </si>
  <si>
    <t xml:space="preserve">Hitel-, kölcsönfelvétel államháztartáson kívülről </t>
  </si>
  <si>
    <t>B811</t>
  </si>
  <si>
    <t xml:space="preserve">Forgatási célú belföldi értékpapírok beváltása, értékesítése </t>
  </si>
  <si>
    <t>B8121</t>
  </si>
  <si>
    <t>ebből: befektetési jegyek</t>
  </si>
  <si>
    <t>Forgatási célú belföldi értékpapírok kibocsátása</t>
  </si>
  <si>
    <t>B8122</t>
  </si>
  <si>
    <t xml:space="preserve">Befektetési célú belföldi értékpapírok beváltása, értékesítése </t>
  </si>
  <si>
    <t>B8123</t>
  </si>
  <si>
    <t>ebből: kárpótlási jegyek</t>
  </si>
  <si>
    <t>Befektetési célú belföldi értékpapírok kibocsátása</t>
  </si>
  <si>
    <t>B8124</t>
  </si>
  <si>
    <t xml:space="preserve">Belföldi értékpapírok bevételei </t>
  </si>
  <si>
    <t>B812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</si>
  <si>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</si>
  <si>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</si>
  <si>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</si>
  <si>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</si>
  <si>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</si>
  <si>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</si>
  <si>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</si>
  <si>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</si>
  <si>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ebből: nemzetközi fejlesztési szervezetek</t>
  </si>
  <si>
    <t>ebből: más kormányok</t>
  </si>
  <si>
    <t>ebből: külföldi pénzintézetek</t>
  </si>
  <si>
    <t xml:space="preserve">Külföldi finanszírozás bevételei </t>
  </si>
  <si>
    <t>B82</t>
  </si>
  <si>
    <t>Működési tartalék</t>
  </si>
  <si>
    <t>Önkormányzatok működési támogatásai összesen</t>
  </si>
  <si>
    <t>Működési kiadások összesen:</t>
  </si>
  <si>
    <t>Felhalmozási tartalék</t>
  </si>
  <si>
    <t>Felhalmozási kiadás összesen:</t>
  </si>
  <si>
    <t>Egyéb Felhalmozási bevételek</t>
  </si>
  <si>
    <t>Összesen</t>
  </si>
  <si>
    <t xml:space="preserve">Működési bevételek </t>
  </si>
  <si>
    <t>Közhatalmi bevételek összesen</t>
  </si>
  <si>
    <t>Működési célú átvett pénzeszközök kölcsön visszat.</t>
  </si>
  <si>
    <t>Felhalmozási célú egyéb bevétel</t>
  </si>
  <si>
    <t>Felhalmozási maradvány</t>
  </si>
  <si>
    <t>Kiadás</t>
  </si>
  <si>
    <t>Bevétel</t>
  </si>
  <si>
    <t>I. Működés</t>
  </si>
  <si>
    <t>K1.     Személyi juttatások</t>
  </si>
  <si>
    <t xml:space="preserve">K2.     Munkaadókat terhelő járulékok és szociális hozzájárulási adó </t>
  </si>
  <si>
    <t xml:space="preserve">K3.     Dologi kiadások </t>
  </si>
  <si>
    <t xml:space="preserve">K4.     Ellátottak pénzbeli juttatásai </t>
  </si>
  <si>
    <t>K5.     Egyéb működési célú támogatások Áh-n belülre</t>
  </si>
  <si>
    <t>II.Felhalmozás</t>
  </si>
  <si>
    <t xml:space="preserve">K6.      Beruházási kiadások </t>
  </si>
  <si>
    <t>B2.     Felhalmozási célú támogatások  államháztartáson belülről</t>
  </si>
  <si>
    <t xml:space="preserve">K7.      Felújítások </t>
  </si>
  <si>
    <t xml:space="preserve">B5.     Felhalmozási bevételek, vagyon értékesítés </t>
  </si>
  <si>
    <t xml:space="preserve">K8.      Egyéb felhalmozási célú átadott  </t>
  </si>
  <si>
    <t>Felhalmozási bevétel összesen :</t>
  </si>
  <si>
    <t xml:space="preserve"> KIADÁS MINDÖSSZESEN:</t>
  </si>
  <si>
    <t>BEVÉTEL MINDÖSSZESEN</t>
  </si>
  <si>
    <t>Megnevezés</t>
  </si>
  <si>
    <t>Államháztartáson belüli megelőlegezések</t>
  </si>
  <si>
    <t>B814</t>
  </si>
  <si>
    <t>Államháztartáson belüli megelőlegezések törlesztése</t>
  </si>
  <si>
    <t>B815</t>
  </si>
  <si>
    <t>Betétek megszüntetése</t>
  </si>
  <si>
    <t>B817</t>
  </si>
  <si>
    <t xml:space="preserve">Központi költségvetés sajátos finanszírozási bevételei </t>
  </si>
  <si>
    <t>B818</t>
  </si>
  <si>
    <t>ebből: tulajdonosi kölcsönök visszatérülése</t>
  </si>
  <si>
    <t xml:space="preserve">Belföldi finanszírozás bevételei </t>
  </si>
  <si>
    <t>B81</t>
  </si>
  <si>
    <t xml:space="preserve">építményadó </t>
  </si>
  <si>
    <t>B34</t>
  </si>
  <si>
    <t xml:space="preserve">épület után fizetett idegenforgalmi adó </t>
  </si>
  <si>
    <t>magánszemélyek kommunális adója</t>
  </si>
  <si>
    <t>telekadó</t>
  </si>
  <si>
    <t>ebből: állandó jeleggel végzett iparűzési tevékenység után fizetett helyi iparűzési adó</t>
  </si>
  <si>
    <t>ebből: ideiglenes jeleggel végzett tevékenység után fizetett helyi iparűzési adó</t>
  </si>
  <si>
    <t>B355</t>
  </si>
  <si>
    <t xml:space="preserve">ebből: tartózkodás után fizetett idegenforgalmi adó </t>
  </si>
  <si>
    <t xml:space="preserve">Termékek és szolgáltatások adói </t>
  </si>
  <si>
    <t>B35</t>
  </si>
  <si>
    <t>eljárási illetékek</t>
  </si>
  <si>
    <t>ebrendészeti hozzájárulás</t>
  </si>
  <si>
    <t>környezetvédelmi bírság</t>
  </si>
  <si>
    <t>természetvédelmi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</si>
  <si>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</si>
  <si>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</si>
  <si>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K48</t>
  </si>
  <si>
    <t xml:space="preserve">Ellátottak pénzbeli juttatásai </t>
  </si>
  <si>
    <t>Körmendi Közös Önkormányzati Hivatal</t>
  </si>
  <si>
    <t xml:space="preserve">Körmend Város Gondnoksága </t>
  </si>
  <si>
    <t>Központi, irányító szervi támogatások folyósítása működési célra</t>
  </si>
  <si>
    <t>Központi, irányító szervi támogatások folyósítása felhalmozási célra</t>
  </si>
  <si>
    <t>Felhalmozási célú támogatások államháztartáson belülre</t>
  </si>
  <si>
    <t>Finanszírozási bevételek</t>
  </si>
  <si>
    <t>B8</t>
  </si>
  <si>
    <t>B813</t>
  </si>
  <si>
    <t>Bevételek mindösszesen</t>
  </si>
  <si>
    <t>B1-B8</t>
  </si>
  <si>
    <t>Egyéb felhalmozási bevételek</t>
  </si>
  <si>
    <t>Összesen:</t>
  </si>
  <si>
    <t>Kiadás mindösszesen:</t>
  </si>
  <si>
    <t>Vagyoni tipusú adók összesen</t>
  </si>
  <si>
    <t>Értékesítési és forgalmi adók összesen</t>
  </si>
  <si>
    <t>Gyógyszertámogatás</t>
  </si>
  <si>
    <t>Fűtési támogatás</t>
  </si>
  <si>
    <t>Temetési költségekhez hozzájárulás</t>
  </si>
  <si>
    <t>Eseti támogatás</t>
  </si>
  <si>
    <t>Lakhatási támogatás</t>
  </si>
  <si>
    <t>Talajterhelési díj</t>
  </si>
  <si>
    <t>Létszám (fő)</t>
  </si>
  <si>
    <t>II. Települési önkormányzatok egyes köznevelési feladatainak támogatása</t>
  </si>
  <si>
    <t>IV. A települési önkormányzatok kulturális feladatainak támogatása</t>
  </si>
  <si>
    <t>K1. Személyi juttatások</t>
  </si>
  <si>
    <t>K2. Munkaadókat terhelő járulékok és szociális hozzájárulási adó</t>
  </si>
  <si>
    <t>K3. Dologi kiadások</t>
  </si>
  <si>
    <t>K4.Ellátottak juttatásai</t>
  </si>
  <si>
    <t>K5. Egyéb működési célú támogatások Államháztartáson belülre</t>
  </si>
  <si>
    <t>Körmend és Kistérsége Önkormányzati Társulás</t>
  </si>
  <si>
    <t>1. Központi támogatás átadása szociális feladatokra</t>
  </si>
  <si>
    <t>2. Önkormányzati saját forrás átadása csak Körmendi feladatokra</t>
  </si>
  <si>
    <t>3. Önkormányzati saját forrás átadása házi segítségnyújtás feladatra</t>
  </si>
  <si>
    <t>4. Önkormányzati saját forrás átadása egyéb szociális feladatokra</t>
  </si>
  <si>
    <t>Körmend és Kistérsége Önkormányzati Társulás összesen</t>
  </si>
  <si>
    <t>Körmend és Mikrotérsége Köznevelési Intézményfenntartó Társulás</t>
  </si>
  <si>
    <t>1. Központi támogatás átadása óvodai feladatra</t>
  </si>
  <si>
    <t>2. Központi támogatás átadása óvodai étkeztetés</t>
  </si>
  <si>
    <t>Bölcsődei feladat</t>
  </si>
  <si>
    <t>1.Központi támogatás átadása bölcsődei feladatra</t>
  </si>
  <si>
    <t>2. Központi támogatás átadása bölcsődei étkezési feladatra</t>
  </si>
  <si>
    <t>Bölcsődei feladat összesen</t>
  </si>
  <si>
    <t>Önkormányzatoknak óvodába bejárók után</t>
  </si>
  <si>
    <t>K5. Egyéb működési célú támogatások Államháztartáson kívülre</t>
  </si>
  <si>
    <t>Működési kiadás összesen</t>
  </si>
  <si>
    <t>Működési kiadás mindösszesen</t>
  </si>
  <si>
    <t>K6. Beruházási kiadások</t>
  </si>
  <si>
    <t>K7. Felújítások</t>
  </si>
  <si>
    <t>K8. Egyéb felhalmozási célú átadott</t>
  </si>
  <si>
    <t>Felhalmozási kiadás mindösszesen</t>
  </si>
  <si>
    <t>II. Felhalmozás</t>
  </si>
  <si>
    <t>Saját bevétel</t>
  </si>
  <si>
    <t>Helyi adóból származó bevétel</t>
  </si>
  <si>
    <t>Önk-i vagyon, vagyoni ért jog értékesítése, hasznosítása</t>
  </si>
  <si>
    <t>Osztalék, koncessziós díj és hozambevétel</t>
  </si>
  <si>
    <t>Tárgyi eszköz és imm j, részvény, részesedés értékesítés bevétele</t>
  </si>
  <si>
    <t>bírság, pótlék és díjbevétel</t>
  </si>
  <si>
    <t>kezességvállalás megtérülése</t>
  </si>
  <si>
    <t>Saját bevétel 50%-a</t>
  </si>
  <si>
    <t>Előző években keletkezett tárgyévi fizetési kötelezettség</t>
  </si>
  <si>
    <t>Körmendi K. K. Múzeum és Könyvtár</t>
  </si>
  <si>
    <t>Kamatfizetés összesen</t>
  </si>
  <si>
    <t>Fizetési kötelezettségek összesen</t>
  </si>
  <si>
    <t>Adósságot keletkeztető ügyletek felső határa</t>
  </si>
  <si>
    <t>Körmend Város Önkormányzat</t>
  </si>
  <si>
    <t>Faludi F . Könyvtár</t>
  </si>
  <si>
    <t>Külső finanszírozás bevétele - hitel felhalmozási</t>
  </si>
  <si>
    <t>Könyvtár</t>
  </si>
  <si>
    <t>Körmend város Önkormányzata</t>
  </si>
  <si>
    <t>Kulturális Központ</t>
  </si>
  <si>
    <t>Hiteltörlesztés összesen</t>
  </si>
  <si>
    <t>K63</t>
  </si>
  <si>
    <t>Informatikai eszközök beszerzése, létesítése</t>
  </si>
  <si>
    <t>K84</t>
  </si>
  <si>
    <t>Egyéb felhalmozási célú támog. ÁH-n belülre</t>
  </si>
  <si>
    <t>Finanszírozási kiadások</t>
  </si>
  <si>
    <t>K9</t>
  </si>
  <si>
    <t>Egyéb árubeszerzés és szolg. Adó</t>
  </si>
  <si>
    <t>B74</t>
  </si>
  <si>
    <t>Felhalm. C.visszatart. Támog, kölcsönök, vissz ÁH-n kívülről</t>
  </si>
  <si>
    <t>B816</t>
  </si>
  <si>
    <t>Mindösszesen kiadás</t>
  </si>
  <si>
    <t>K1-K9</t>
  </si>
  <si>
    <t>Eredeti</t>
  </si>
  <si>
    <t>ÖSSZESEN (eredeti)</t>
  </si>
  <si>
    <t>Finanszírozási bevétel</t>
  </si>
  <si>
    <t>2018. évi eredeti előirányzat</t>
  </si>
  <si>
    <t>B16.     Működési célú támogatások  államháztartáson belülről</t>
  </si>
  <si>
    <t>B11-15.    Önkormányzatok működési támogatásai</t>
  </si>
  <si>
    <t>B74. Felhalmozási célú átvett pénzeszköz-kölcsön visszatérülés</t>
  </si>
  <si>
    <t>B813. Maradvány igénybevétel - működési</t>
  </si>
  <si>
    <t>K73</t>
  </si>
  <si>
    <t>Egyéb tárgyi eszköz felújítássa</t>
  </si>
  <si>
    <t>K512.  Felhalmozási tartalék - feladattal terhelt - használati díj</t>
  </si>
  <si>
    <t xml:space="preserve">K512. Tartalék - szabad </t>
  </si>
  <si>
    <t>adatok Ft-ban"</t>
  </si>
  <si>
    <t>K9      Finanszírozási kiadás - központi támogatás megelőlegezése</t>
  </si>
  <si>
    <t>K513 Tartalék - szabad</t>
  </si>
  <si>
    <t>K513 Tartalék - kötött</t>
  </si>
  <si>
    <t>Működési maradvány</t>
  </si>
  <si>
    <t>Rábán aluli csapadékvízelvezetés-tervezés</t>
  </si>
  <si>
    <t>+</t>
  </si>
  <si>
    <t>7. Szociális foglalkoztatásra</t>
  </si>
  <si>
    <t>4. Áthúzódó feladatokra</t>
  </si>
  <si>
    <t xml:space="preserve">3. Önkormányzati saját forrás átadása </t>
  </si>
  <si>
    <t>5. Ügyeleti feladatra</t>
  </si>
  <si>
    <t xml:space="preserve">6. Társulási tagdíj </t>
  </si>
  <si>
    <t>3. Önkormányzati saját forrás átadása</t>
  </si>
  <si>
    <t xml:space="preserve">B4.   Működési bevételek HD ÁFA visszetérülés </t>
  </si>
  <si>
    <t>B813 Külső felhalmozási célú finanszírozási művelet</t>
  </si>
  <si>
    <t>K3.     Dologi kiadások EU-s és egyéb pályázatokhoz</t>
  </si>
  <si>
    <t>Ingatlanok</t>
  </si>
  <si>
    <t>K62</t>
  </si>
  <si>
    <t xml:space="preserve">Ingatlanok </t>
  </si>
  <si>
    <t>Mindösszesen</t>
  </si>
  <si>
    <t>Felhalmozási célú támogatások államháztartáson kivülre</t>
  </si>
  <si>
    <t>Iparüzési adó</t>
  </si>
  <si>
    <t>Idegenforgalmi adó</t>
  </si>
  <si>
    <t>Beszámítás</t>
  </si>
  <si>
    <t>Tankönyv támogatás</t>
  </si>
  <si>
    <t>Újszülött támogatása</t>
  </si>
  <si>
    <t>Működési kiadás</t>
  </si>
  <si>
    <t xml:space="preserve">Működési bevétel </t>
  </si>
  <si>
    <t xml:space="preserve">Működési kiadás </t>
  </si>
  <si>
    <t xml:space="preserve">Finanszírozási bevétel </t>
  </si>
  <si>
    <t xml:space="preserve">Felhalmozási bevétel </t>
  </si>
  <si>
    <t xml:space="preserve">Felhalmozási kiadás </t>
  </si>
  <si>
    <t>B8111 Külső működési finanszírozási művelet</t>
  </si>
  <si>
    <t xml:space="preserve">B16-5 Társadalombiztosítási Alapoktól átvett </t>
  </si>
  <si>
    <t>B16-5 Elkülönített Alapoktól - fejezettől</t>
  </si>
  <si>
    <t xml:space="preserve"> Működési célú 
eredeti előirányzat</t>
  </si>
  <si>
    <t xml:space="preserve"> Felhalmozási célú 
eredeti előirányzat</t>
  </si>
  <si>
    <t>K513.  Felhalmozási tartalék - feladattal terhelt - használati díj</t>
  </si>
  <si>
    <t>K513.  Felhalmozási tartalék - feladattal terhelt - tervezésre</t>
  </si>
  <si>
    <t>K513.  Felhalmozási tartalék - feladattal terhelt - pályázat önerő</t>
  </si>
  <si>
    <t>K5. Elvonások, befizetések</t>
  </si>
  <si>
    <t>Külső finanszírozás bevétele - hitel működési</t>
  </si>
  <si>
    <t>állami (államigazgatási)
 feladatok (eredeti)</t>
  </si>
  <si>
    <t>kötelező feladatok 
(eredeti)</t>
  </si>
  <si>
    <t>önként vállalt feladatok 
(eredeti)</t>
  </si>
  <si>
    <t>Rovat</t>
  </si>
  <si>
    <t>B16-3 Támogatás fejezettől EU- és hazai forrású TOP,Interreg</t>
  </si>
  <si>
    <t>Önk-i tulajdonú társaságoknak kölcsön</t>
  </si>
  <si>
    <t>K508</t>
  </si>
  <si>
    <t>Fajlagos Összeg (Ft)</t>
  </si>
  <si>
    <t>Mutató</t>
  </si>
  <si>
    <t>Támogatás (Ft)</t>
  </si>
  <si>
    <t>Előirányzat</t>
  </si>
  <si>
    <t>I.1.a Önkorményzati Hivatal működésének támogatása</t>
  </si>
  <si>
    <t>Település-üzemeltetéshez kapcsolódó feladatellátás támogatása</t>
  </si>
  <si>
    <t>I.1.b</t>
  </si>
  <si>
    <t>I.1.ba A zöldterület-gazdálkodással kapcsolatos feladatok ellátásának támogatása</t>
  </si>
  <si>
    <t>I.1.bb Közvilágítás fenntartásának támogatása</t>
  </si>
  <si>
    <t>I.1.bc Köztemető fenntartással kapcsolatos feladatok támogatása</t>
  </si>
  <si>
    <t>I.1.bd Közutak fenntartásának támogatása</t>
  </si>
  <si>
    <t>I.1.c Egyéb önkormányzati feladatok támogatása</t>
  </si>
  <si>
    <t>I.1.d Lakott külterülettel kapcsolatos feladatok támogatása</t>
  </si>
  <si>
    <t>I.1.e Üdülőhelyi feladatok támogatása</t>
  </si>
  <si>
    <t>I. A helyi önkormányzatok működésének általános támogatása</t>
  </si>
  <si>
    <t>II.1.(1) 1 Pedagógusok elismert létszáma (8 hónap)</t>
  </si>
  <si>
    <t>II.1 (1) 2 Pedagógusok elismert létszáma (4 hónap)</t>
  </si>
  <si>
    <t>II.1.(2) 1 Pedagógusok nevelő munkáját közvetlenül segítők száma (8 hónap)</t>
  </si>
  <si>
    <t>II.1.(2) 2 Pedagógusok nevelő munkáját közvetlenül segítők száma (4 hónap)</t>
  </si>
  <si>
    <t>II.1. Pedagógusok, és az e pedagógusok nevelő munkáját közvetlenül segítők bértámogatása</t>
  </si>
  <si>
    <t>II.2.(1) 1 Óvoda napi nyitvatartási ideje eléri a 8 órát (8 hónap)</t>
  </si>
  <si>
    <t>II.2.(1) 2 Óvoda napi nyitvatartási ideje eléri a 8 órát (4 hónap)</t>
  </si>
  <si>
    <t>II.2. Óvodaműködtetési támogatás</t>
  </si>
  <si>
    <t>II.3. Társulás által fenntartott óvodákba bejáró gyermekek utaztatásának támogatása</t>
  </si>
  <si>
    <t>II.4.a (1) Alapfokó végzettségű ped.II. kategóriába sorolt óvódaped.kieg.támogatása</t>
  </si>
  <si>
    <t>II.4.a (2) Alapfokó végzettségű mesterped. kategóriába sorolt óvódaped.kieg.támogatása</t>
  </si>
  <si>
    <t>II.4. Kieg. Tám. a ped. és ped.szakképzettséggel rendelkező segítők minősítéséből adódó többletkiadásokhoz</t>
  </si>
  <si>
    <t>III.3.a + III.3. oa Család- és gyermekjóléti szolgálat</t>
  </si>
  <si>
    <t>III.3.b + III.3. oa Család- és gyermekjóléti központ</t>
  </si>
  <si>
    <t>III.3.c (1) Szociális étkeztetés</t>
  </si>
  <si>
    <t>III.3. db (2) + III.3. ob Házi segítségnyújtás</t>
  </si>
  <si>
    <t>III.3.f (1) Időskorúak nappali intézményi ellátása</t>
  </si>
  <si>
    <t>III.3.g (2) fogyatékos személyek nappali intézményi ellátása</t>
  </si>
  <si>
    <t>III.3.g (4) foglalkoztatási támogatásban részesülő fogyatékos nappali intézményben ellátottak száma</t>
  </si>
  <si>
    <t>III.3.g Fogyatékos személyek ellátása</t>
  </si>
  <si>
    <t>III.3.h (6) szenvedélybetegek nappali intézményi ellátása</t>
  </si>
  <si>
    <t>III.3.h (8) foglalkoztatási támogatásban részesülő, nappali intézményben ellátott szenvedélybetegek száma</t>
  </si>
  <si>
    <t>III.3.h Szenvedélybetegek ellátása</t>
  </si>
  <si>
    <t>III.3.1 (1) + III.3. ob Támogató szolgáltatás - alaptámogatás</t>
  </si>
  <si>
    <t>III.3.1 (2) Támogató szolgáltatás - teljesítménytámogatás</t>
  </si>
  <si>
    <t>III.3.l Támogató szolgáltatás</t>
  </si>
  <si>
    <t>III.3. n Óvodai és iskolai szociális segítő tevékenység támogatása</t>
  </si>
  <si>
    <t>III.4.a + III.4.c Finanszírozás szempontjából elismert szakmai dolgozók bértámogatása</t>
  </si>
  <si>
    <t>III.4.b Intézmény-üzemeltetési támogatás</t>
  </si>
  <si>
    <t>III.4. A települési önk-ok által biztos.egyes szoc.szak.ellátások, gyermekek átmeneti gondozásával kapcs.fel.tám</t>
  </si>
  <si>
    <t>III.5.aa) A finanszírozás szempontjából elsimert dolgozók bértámogatása</t>
  </si>
  <si>
    <t>III.5.ab) Gyermekétkeztetés üzemeltetési  támogatása</t>
  </si>
  <si>
    <t>III.5.b) A rászoruló gyermekek szünidei étkeztetésének támogatása</t>
  </si>
  <si>
    <t>III.5. Gyermekétkeztetés támogatása</t>
  </si>
  <si>
    <t>III.6.a (2) A finanszírozás szempontjából elsimert szakami dolgozók bértámogatása</t>
  </si>
  <si>
    <t xml:space="preserve">III.6.b Bölcsődei üzemeltetési támogatás </t>
  </si>
  <si>
    <t>III.6. Bölcsőde, mini bölcsőde támogatása</t>
  </si>
  <si>
    <t>III. A települési önkormányzatok szociális, gyermekjóléti és gyermekétkeztetési feladatainak támogatása</t>
  </si>
  <si>
    <t>IV.1.d Települési önkormányzatok nyilvános könyvtári és közművelődési feladatainak támogatása</t>
  </si>
  <si>
    <t>IV.1.e Települési önkormányzatok muzeális intézményi feladatainak támogatása</t>
  </si>
  <si>
    <t>IV.1 Könyvtári, közművelődési és múzeumi feladatok támogatása összesen</t>
  </si>
  <si>
    <t>1. Szociális foglalkoztatásra</t>
  </si>
  <si>
    <t>2. Gyermekorvosi feladatok ellátására</t>
  </si>
  <si>
    <t>3. Cipőtörténeti eszközök vásárlására</t>
  </si>
  <si>
    <t>4. Hungarikum pályázat</t>
  </si>
  <si>
    <t>5. 775 éves a város</t>
  </si>
  <si>
    <t>6. Csákánydoroszlótól a közös hivatal működtetésére</t>
  </si>
  <si>
    <t>Iparűzési és idegenforgalmi adó</t>
  </si>
  <si>
    <t>Intézményi működési bevételek - Önkormányzat</t>
  </si>
  <si>
    <t>HD bevétel</t>
  </si>
  <si>
    <t>HD miatti ÁFA visszatérülés</t>
  </si>
  <si>
    <t>Kölcsön visszatérülés</t>
  </si>
  <si>
    <t>Alapítványtól átvett</t>
  </si>
  <si>
    <t>Felhalmozási hitel</t>
  </si>
  <si>
    <t>Működési hitel</t>
  </si>
  <si>
    <t>"10. melléklet .../2019.(...) önkormányzati  rendelethez
adatok Ft-ban</t>
  </si>
  <si>
    <t>B814 Támogatás megelőlegezés</t>
  </si>
  <si>
    <t>K3.     Dologi kiadások: Projektek megvalósítása</t>
  </si>
  <si>
    <t>2. Bursa ösztöndíj</t>
  </si>
  <si>
    <t>3. Őrségi vizrend</t>
  </si>
  <si>
    <t>Médiacentrum</t>
  </si>
  <si>
    <t>B813 Külső felhalmozási célú finanszírozási művelet-2020</t>
  </si>
  <si>
    <t>B813 Előleg, finanszírozási művelet</t>
  </si>
  <si>
    <t>B813. Maradvány</t>
  </si>
  <si>
    <t xml:space="preserve">7. Támogatás fejezettől EU-s és hazai forrású TOP </t>
  </si>
  <si>
    <t>Támogatás megelőlegezés</t>
  </si>
  <si>
    <t>K5. Önk-i tulajdonú társaságoknak kölcsön</t>
  </si>
  <si>
    <t>Önkormányzat</t>
  </si>
  <si>
    <t>Körmendi Kulturális Központ, Múzeum és Könyvtár</t>
  </si>
  <si>
    <t>Önkormányzat mindösszesen</t>
  </si>
  <si>
    <t>Beruházás</t>
  </si>
  <si>
    <t>Bruttó érték</t>
  </si>
  <si>
    <t>Nettó érték</t>
  </si>
  <si>
    <t>ÁFA</t>
  </si>
  <si>
    <r>
      <t>Intézményekben gépkocsi vásárlása:</t>
    </r>
    <r>
      <rPr>
        <b/>
        <sz val="12"/>
        <color theme="1"/>
        <rFont val="Times New Roman"/>
        <family val="1"/>
        <charset val="238"/>
      </rPr>
      <t xml:space="preserve"> KKK, KVG</t>
    </r>
    <r>
      <rPr>
        <sz val="12"/>
        <color theme="1"/>
        <rFont val="Times New Roman"/>
        <family val="1"/>
        <charset val="238"/>
      </rPr>
      <t xml:space="preserve"> </t>
    </r>
  </si>
  <si>
    <t>Bástya u. körforgalom építése, műszaki ell.</t>
  </si>
  <si>
    <t>STYL Ruhagyár ingatlan vásárlás</t>
  </si>
  <si>
    <t xml:space="preserve">Hunyadi utcai 100 telekhez út, járda és közműtervezés </t>
  </si>
  <si>
    <t xml:space="preserve">Ipari terület vízhálózat  bővítése (HD) </t>
  </si>
  <si>
    <t xml:space="preserve">Ipari terület szennyvíz elvezetés  bővítése (HD) </t>
  </si>
  <si>
    <t>Rába parti szlalompálya tervezése</t>
  </si>
  <si>
    <t>Kamerák telepítése játszóterek körül szerződés</t>
  </si>
  <si>
    <t>Piackörüli út és csapadékrendszer kialakítás tervezés, kivitelezés</t>
  </si>
  <si>
    <t>TOP kerékpárút</t>
  </si>
  <si>
    <t>TOP turisztika</t>
  </si>
  <si>
    <t>TOP csapadék</t>
  </si>
  <si>
    <t>TOP ipar</t>
  </si>
  <si>
    <t>TOP piac</t>
  </si>
  <si>
    <t>CLLD kulcsprojekt</t>
  </si>
  <si>
    <t>TOP energetika (mozi épülete és Hunyadi)</t>
  </si>
  <si>
    <t>TOP energetika Olcsai Általános Iskola és Városgondnokság</t>
  </si>
  <si>
    <t>TOP barnamező</t>
  </si>
  <si>
    <t>TOP zöldváros</t>
  </si>
  <si>
    <t>MKKSZ - Körmendi vízivándor megállóhely fejlesztés</t>
  </si>
  <si>
    <t>ÖNO lift tervezés</t>
  </si>
  <si>
    <t>Közvilágítás rekonstrukció</t>
  </si>
  <si>
    <t>Zöldvárosi büfé épület napelemes rendszerrel való ellátása</t>
  </si>
  <si>
    <t>Önkormányzat és intézményei tárgyieszköz- és kisértékűeszköz beszerzés</t>
  </si>
  <si>
    <t>Járásszékhelyi települési projekt</t>
  </si>
  <si>
    <t>Felújítás</t>
  </si>
  <si>
    <t>Temetők felújítása - ütemterv szerint, központi temető kerítés bővítés</t>
  </si>
  <si>
    <t>8. sz. főútról lecsatlakozó torkolatok felújítása (2018)</t>
  </si>
  <si>
    <t xml:space="preserve">Vasútmellék u. járda felújítás </t>
  </si>
  <si>
    <t xml:space="preserve">Körmendi Kulturális Központ kazáncsere </t>
  </si>
  <si>
    <t xml:space="preserve">Újváros utca csapadékvíz elvezetés </t>
  </si>
  <si>
    <t>Nemes Lipót utcai játszótér - térburkolat</t>
  </si>
  <si>
    <t xml:space="preserve">Mátyás király utcai járda felújítása, kerékpárúttá minősítés </t>
  </si>
  <si>
    <t xml:space="preserve">Deák Ferenc utca és járda felújítása, ivóvízrekonstrukció </t>
  </si>
  <si>
    <t>Szabadság tér 1-3 (volt gazdatiszti ház) tetőfelújítás, tervezés</t>
  </si>
  <si>
    <t>Horvátnádaljai tagóvoda udvar térkövezés</t>
  </si>
  <si>
    <r>
      <t>Kubinyi Ágoston program a Múzeumhoz 2018. évi projekt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</si>
  <si>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Büdösárok csap víz elvezetés </t>
  </si>
  <si>
    <t xml:space="preserve">Körmend 8. sz. főút Rákóczi u. ivóvízhálózat rekonstrukció </t>
  </si>
  <si>
    <t>Somogyi Általános Iskola kazáncsere</t>
  </si>
  <si>
    <t>ÖNO  kapufelújítás</t>
  </si>
  <si>
    <t>összesen</t>
  </si>
  <si>
    <t xml:space="preserve">Felhalmozásra átadott </t>
  </si>
  <si>
    <t>Bérlőkijelölési jog megváltás visszafizetés</t>
  </si>
  <si>
    <t>ADA bútorgyár kft beruházási támogatás</t>
  </si>
  <si>
    <t>Futball Klub - TAO támogatáshoz önrész biztosítása</t>
  </si>
  <si>
    <t>feladattal terhelt tartalék HD</t>
  </si>
  <si>
    <t>felhalmozási tartalék új pályázatokhoz</t>
  </si>
  <si>
    <t>felhalmozási tartalék többletfeladatok tervezéséhez</t>
  </si>
  <si>
    <t>KKK - TOP energetika KKK ifjúsági ház és Felsőberkifalu klub épülete</t>
  </si>
  <si>
    <t>Társasházaknak felújítási alapba VG</t>
  </si>
  <si>
    <t>8. áthúzódó feladatokra</t>
  </si>
  <si>
    <t>K5.     Egyéb működési célú támogatások Áh-n kívülre</t>
  </si>
  <si>
    <t>B4.   Működési bevételek HD ÁFA bevétel</t>
  </si>
  <si>
    <t xml:space="preserve">B4.   Működési bevételek </t>
  </si>
  <si>
    <t>B3.   Közhatalmi bevételek</t>
  </si>
  <si>
    <t>K508. Önkormányzati tulajdonú társaságoknak kölcsön</t>
  </si>
  <si>
    <t>K502. Elvonások, befizetések</t>
  </si>
  <si>
    <t>K512. Tartalék -  felhasználási kötelezettséggel terhelt - OEP</t>
  </si>
  <si>
    <t>B6 - Működési célú átvett pénzeszköz</t>
  </si>
  <si>
    <t>Intézményi működési bevételek - Kulturális Központ, Múzeum és Könyvtár</t>
  </si>
  <si>
    <t>Intézményi működési bevételek - Körmend Város Gondnoksága</t>
  </si>
  <si>
    <t>Intézményi működési bevételek - Körmendi Közös Önkormányzati Hivatal</t>
  </si>
  <si>
    <t>Bérlakás törlesztés</t>
  </si>
  <si>
    <t>Közművesítési hozzájárulás</t>
  </si>
  <si>
    <t>K512.  Felhalmozási tartalék - feladattal terhelt - tervezésre</t>
  </si>
  <si>
    <t>Nonprofit Kft</t>
  </si>
  <si>
    <t>Rádió 8 Körmend Kft</t>
  </si>
  <si>
    <t>BÖK</t>
  </si>
  <si>
    <t>4. ÉNNYK</t>
  </si>
  <si>
    <t>1. Sport, kultúra, szociális</t>
  </si>
  <si>
    <t>Bérlő kijelölési jog megváltása</t>
  </si>
  <si>
    <t>Társasházaknak felújítási alapba - Körmend Város Gondoksága</t>
  </si>
  <si>
    <t>Futball Klub - TAO önrész</t>
  </si>
  <si>
    <t>ADA Kft. - beruházás támogatása</t>
  </si>
  <si>
    <t>4.Áthuzódó feladatokra + bankköltség</t>
  </si>
  <si>
    <t>Foglalkoztatott személyi juttatásai</t>
  </si>
  <si>
    <t>K11</t>
  </si>
  <si>
    <t>Külső személyi juttatások</t>
  </si>
  <si>
    <t>K12</t>
  </si>
  <si>
    <t>Téli rezsicsökkentés - (tüzelőanyag, kiszállítás)</t>
  </si>
  <si>
    <t>2019. évi 
eredeti előirányzat</t>
  </si>
  <si>
    <t>Körmend Város Önkormányzata 2019. évi tervezett pénzbeli ellátásai</t>
  </si>
  <si>
    <t xml:space="preserve">2019. évi 
eredeti előirányzat </t>
  </si>
  <si>
    <t>Magyar kajak-kenu szövetség</t>
  </si>
  <si>
    <t>TOP óvoda</t>
  </si>
  <si>
    <t>Kosárlabda klub sportcsarnok, uszoda használat</t>
  </si>
  <si>
    <t>BBÁ táncegyüttes terembérlet</t>
  </si>
  <si>
    <t>Vk. Nyugdíjas Klub  terembérlet</t>
  </si>
  <si>
    <t>Fúvószenekar terembérlet terembérlet</t>
  </si>
  <si>
    <t>KASZT terembérlet</t>
  </si>
  <si>
    <t>Vöröskereszt terembérlet</t>
  </si>
  <si>
    <t>"11. melléklet .../2019.(...) önkormányzati rendelethez</t>
  </si>
  <si>
    <t>TOP Energetika</t>
  </si>
  <si>
    <t>Működési célú átvett pénzeszközök, alapítványtól</t>
  </si>
  <si>
    <t>Felhalmozási egyéb bevételek</t>
  </si>
  <si>
    <t>Dinamica Kick Boksz Sport Egyesület terembérlet</t>
  </si>
  <si>
    <t xml:space="preserve">Körmendi Senior Néptáncegyüttes </t>
  </si>
  <si>
    <t>Darts Klub</t>
  </si>
  <si>
    <t>3F- K Fotóklub</t>
  </si>
  <si>
    <t>Ispotály Kör terembérlet</t>
  </si>
  <si>
    <t>Fészek Kör terembérlet</t>
  </si>
  <si>
    <t>Szövő szakkör</t>
  </si>
  <si>
    <t>Díszítőművész kör</t>
  </si>
  <si>
    <t>Hölgyek népfőiskolája</t>
  </si>
  <si>
    <t>Foltosok klubja</t>
  </si>
  <si>
    <t>Tervezett 
igénybevétel 
alapján</t>
  </si>
  <si>
    <t>Körmend Város Önkormányzata intézményei 
2019. évi tervezett működési és felhalmozási célú finanszírozása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</si>
</sst>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\ ##########"/>
  </numFmts>
  <fonts count="6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5"/>
      <color indexed="56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sz val="24"/>
      <color theme="1"/>
      <name val="Times New Roman"/>
      <family val="1"/>
      <charset val="238"/>
    </font>
    <font>
      <sz val="24"/>
      <color indexed="8"/>
      <name val="Times New Roman"/>
      <family val="1"/>
      <charset val="238"/>
    </font>
    <font>
      <sz val="36"/>
      <color indexed="8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36"/>
      <color theme="1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sz val="20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43" fontId="3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</cellStyleXfs>
  <cellXfs count="320">
    <xf numFmtId="0" fontId="0" fillId="0" borderId="0" xfId="0"/>
    <xf numFmtId="0" fontId="0" fillId="0" borderId="0" xfId="0" applyFont="1"/>
    <xf numFmtId="0" fontId="26" fillId="0" borderId="0" xfId="0" applyFont="1"/>
    <xf numFmtId="0" fontId="30" fillId="0" borderId="10" xfId="240" applyFont="1" applyFill="1" applyBorder="1"/>
    <xf numFmtId="0" fontId="31" fillId="0" borderId="10" xfId="240" applyFont="1" applyFill="1" applyBorder="1" applyAlignment="1">
      <alignment horizontal="center" vertical="center" wrapText="1"/>
    </xf>
    <xf numFmtId="0" fontId="32" fillId="0" borderId="0" xfId="0" applyFont="1" applyFill="1"/>
    <xf numFmtId="0" fontId="30" fillId="0" borderId="10" xfId="240" applyFont="1" applyFill="1" applyBorder="1" applyAlignment="1">
      <alignment horizontal="center" wrapText="1"/>
    </xf>
    <xf numFmtId="0" fontId="23" fillId="24" borderId="10" xfId="240" applyFont="1" applyFill="1" applyBorder="1" applyAlignment="1">
      <alignment vertical="center" wrapText="1"/>
    </xf>
    <xf numFmtId="0" fontId="29" fillId="0" borderId="10" xfId="240" applyFont="1" applyBorder="1" applyAlignment="1">
      <alignment horizontal="center" wrapText="1"/>
    </xf>
    <xf numFmtId="3" fontId="38" fillId="0" borderId="10" xfId="0" applyNumberFormat="1" applyFont="1" applyBorder="1"/>
    <xf numFmtId="0" fontId="0" fillId="0" borderId="0" xfId="0" applyFont="1" applyFill="1"/>
    <xf numFmtId="3" fontId="0" fillId="0" borderId="0" xfId="0" applyNumberFormat="1" applyFont="1" applyFill="1"/>
    <xf numFmtId="0" fontId="25" fillId="0" borderId="0" xfId="240" applyFont="1" applyBorder="1" applyAlignment="1">
      <alignment wrapText="1"/>
    </xf>
    <xf numFmtId="0" fontId="20" fillId="0" borderId="0" xfId="0" applyFont="1" applyBorder="1" applyAlignment="1">
      <alignment horizontal="center"/>
    </xf>
    <xf numFmtId="3" fontId="25" fillId="0" borderId="0" xfId="240" applyNumberFormat="1" applyFont="1" applyBorder="1"/>
    <xf numFmtId="0" fontId="39" fillId="0" borderId="0" xfId="0" applyFont="1" applyBorder="1"/>
    <xf numFmtId="0" fontId="39" fillId="0" borderId="10" xfId="0" applyFont="1" applyBorder="1"/>
    <xf numFmtId="0" fontId="23" fillId="0" borderId="0" xfId="240" applyFont="1" applyFill="1" applyBorder="1" applyAlignment="1">
      <alignment vertical="center"/>
    </xf>
    <xf numFmtId="3" fontId="25" fillId="0" borderId="0" xfId="0" applyNumberFormat="1" applyFont="1" applyBorder="1" applyAlignment="1"/>
    <xf numFmtId="0" fontId="20" fillId="0" borderId="10" xfId="240" applyFont="1" applyBorder="1" applyAlignment="1">
      <alignment horizontal="center" vertical="center" wrapText="1"/>
    </xf>
    <xf numFmtId="0" fontId="25" fillId="0" borderId="10" xfId="240" applyFont="1" applyFill="1" applyBorder="1" applyAlignment="1">
      <alignment horizontal="left" vertical="center"/>
    </xf>
    <xf numFmtId="0" fontId="33" fillId="0" borderId="0" xfId="240" applyFont="1" applyFill="1" applyBorder="1" applyAlignment="1">
      <alignment horizontal="left" vertical="center" wrapText="1"/>
    </xf>
    <xf numFmtId="0" fontId="25" fillId="0" borderId="0" xfId="240" applyFont="1" applyBorder="1"/>
    <xf numFmtId="0" fontId="23" fillId="0" borderId="0" xfId="240" applyFont="1" applyFill="1" applyBorder="1" applyAlignment="1">
      <alignment horizontal="left" vertical="center" wrapText="1"/>
    </xf>
    <xf numFmtId="0" fontId="23" fillId="0" borderId="0" xfId="240" applyFont="1" applyFill="1" applyBorder="1" applyAlignment="1">
      <alignment horizontal="center" vertical="center"/>
    </xf>
    <xf numFmtId="0" fontId="23" fillId="0" borderId="0" xfId="240" applyFont="1" applyFill="1" applyBorder="1" applyAlignment="1">
      <alignment horizontal="center" vertical="center" wrapText="1"/>
    </xf>
    <xf numFmtId="0" fontId="23" fillId="0" borderId="0" xfId="240" applyFont="1" applyBorder="1" applyAlignment="1">
      <alignment wrapText="1"/>
    </xf>
    <xf numFmtId="0" fontId="23" fillId="0" borderId="0" xfId="240" applyFont="1" applyBorder="1" applyAlignment="1">
      <alignment horizontal="center" vertical="center"/>
    </xf>
    <xf numFmtId="3" fontId="25" fillId="0" borderId="0" xfId="240" applyNumberFormat="1" applyFont="1" applyFill="1" applyBorder="1" applyAlignment="1">
      <alignment horizontal="right" vertical="center" wrapText="1"/>
    </xf>
    <xf numFmtId="3" fontId="25" fillId="0" borderId="0" xfId="240" applyNumberFormat="1" applyFont="1" applyBorder="1" applyAlignment="1">
      <alignment horizontal="right"/>
    </xf>
    <xf numFmtId="3" fontId="23" fillId="0" borderId="0" xfId="240" applyNumberFormat="1" applyFont="1" applyFill="1" applyBorder="1" applyAlignment="1">
      <alignment horizontal="right" vertical="center" wrapText="1"/>
    </xf>
    <xf numFmtId="0" fontId="25" fillId="0" borderId="0" xfId="0" applyFont="1" applyBorder="1"/>
    <xf numFmtId="0" fontId="23" fillId="0" borderId="0" xfId="0" applyFont="1" applyBorder="1"/>
    <xf numFmtId="0" fontId="23" fillId="0" borderId="10" xfId="240" applyFont="1" applyFill="1" applyBorder="1" applyAlignment="1">
      <alignment horizontal="left" vertical="center" wrapText="1"/>
    </xf>
    <xf numFmtId="3" fontId="25" fillId="0" borderId="10" xfId="0" applyNumberFormat="1" applyFont="1" applyFill="1" applyBorder="1"/>
    <xf numFmtId="3" fontId="25" fillId="0" borderId="10" xfId="240" applyNumberFormat="1" applyFont="1" applyFill="1" applyBorder="1"/>
    <xf numFmtId="0" fontId="40" fillId="0" borderId="10" xfId="0" applyFont="1" applyBorder="1"/>
    <xf numFmtId="0" fontId="21" fillId="0" borderId="0" xfId="240" applyFont="1" applyAlignment="1">
      <alignment horizontal="center"/>
    </xf>
    <xf numFmtId="0" fontId="34" fillId="0" borderId="0" xfId="240" applyFont="1" applyFill="1" applyBorder="1" applyAlignment="1">
      <alignment horizontal="center" vertical="center" wrapText="1"/>
    </xf>
    <xf numFmtId="0" fontId="21" fillId="0" borderId="0" xfId="240" applyFont="1" applyAlignment="1">
      <alignment horizontal="center" wrapText="1"/>
    </xf>
    <xf numFmtId="0" fontId="21" fillId="0" borderId="0" xfId="240" applyFont="1"/>
    <xf numFmtId="0" fontId="25" fillId="0" borderId="10" xfId="240" applyFont="1" applyFill="1" applyBorder="1" applyAlignment="1">
      <alignment vertical="center"/>
    </xf>
    <xf numFmtId="0" fontId="25" fillId="0" borderId="10" xfId="240" applyFont="1" applyFill="1" applyBorder="1" applyAlignment="1">
      <alignment horizontal="left" vertical="center" wrapText="1"/>
    </xf>
    <xf numFmtId="0" fontId="40" fillId="0" borderId="0" xfId="0" applyFont="1"/>
    <xf numFmtId="0" fontId="33" fillId="0" borderId="10" xfId="240" applyFont="1" applyFill="1" applyBorder="1" applyAlignment="1">
      <alignment horizontal="left" vertical="center" wrapText="1"/>
    </xf>
    <xf numFmtId="0" fontId="25" fillId="0" borderId="10" xfId="240" applyFont="1" applyFill="1" applyBorder="1" applyAlignment="1">
      <alignment vertical="center" wrapText="1"/>
    </xf>
    <xf numFmtId="0" fontId="23" fillId="0" borderId="10" xfId="240" applyFont="1" applyFill="1" applyBorder="1" applyAlignment="1">
      <alignment vertical="center" wrapText="1"/>
    </xf>
    <xf numFmtId="0" fontId="23" fillId="0" borderId="10" xfId="240" applyFont="1" applyFill="1" applyBorder="1" applyAlignment="1">
      <alignment vertical="center"/>
    </xf>
    <xf numFmtId="3" fontId="23" fillId="0" borderId="10" xfId="240" applyNumberFormat="1" applyFont="1" applyFill="1" applyBorder="1"/>
    <xf numFmtId="0" fontId="25" fillId="0" borderId="10" xfId="240" applyFont="1" applyFill="1" applyBorder="1"/>
    <xf numFmtId="0" fontId="23" fillId="0" borderId="10" xfId="240" applyFont="1" applyFill="1" applyBorder="1" applyAlignment="1">
      <alignment horizontal="left" vertical="center"/>
    </xf>
    <xf numFmtId="0" fontId="23" fillId="0" borderId="10" xfId="240" applyFont="1" applyFill="1" applyBorder="1"/>
    <xf numFmtId="0" fontId="35" fillId="0" borderId="0" xfId="0" applyFont="1" applyFill="1"/>
    <xf numFmtId="0" fontId="21" fillId="0" borderId="0" xfId="240" applyFont="1" applyBorder="1" applyAlignment="1">
      <alignment horizontal="right"/>
    </xf>
    <xf numFmtId="0" fontId="20" fillId="0" borderId="10" xfId="240" applyFont="1" applyFill="1" applyBorder="1" applyAlignment="1">
      <alignment horizontal="center" vertical="center" wrapText="1"/>
    </xf>
    <xf numFmtId="0" fontId="20" fillId="0" borderId="10" xfId="240" applyFont="1" applyBorder="1" applyAlignment="1">
      <alignment horizontal="center" wrapText="1"/>
    </xf>
    <xf numFmtId="0" fontId="21" fillId="0" borderId="10" xfId="240" applyFont="1" applyFill="1" applyBorder="1" applyAlignment="1">
      <alignment horizontal="left" vertical="center"/>
    </xf>
    <xf numFmtId="3" fontId="21" fillId="0" borderId="10" xfId="240" applyNumberFormat="1" applyFont="1" applyBorder="1"/>
    <xf numFmtId="3" fontId="20" fillId="24" borderId="10" xfId="240" applyNumberFormat="1" applyFont="1" applyFill="1" applyBorder="1"/>
    <xf numFmtId="0" fontId="40" fillId="0" borderId="0" xfId="0" applyFont="1" applyFill="1"/>
    <xf numFmtId="3" fontId="0" fillId="0" borderId="0" xfId="0" applyNumberFormat="1" applyFill="1" applyBorder="1"/>
    <xf numFmtId="3" fontId="2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25" fillId="0" borderId="0" xfId="238" applyNumberFormat="1" applyFont="1" applyFill="1" applyBorder="1"/>
    <xf numFmtId="0" fontId="29" fillId="0" borderId="10" xfId="240" applyFont="1" applyBorder="1" applyAlignment="1">
      <alignment horizontal="center" vertical="center" wrapText="1"/>
    </xf>
    <xf numFmtId="0" fontId="29" fillId="0" borderId="10" xfId="240" applyFont="1" applyFill="1" applyBorder="1" applyAlignment="1">
      <alignment horizontal="center" vertical="center" wrapText="1"/>
    </xf>
    <xf numFmtId="0" fontId="29" fillId="0" borderId="10" xfId="240" applyFont="1" applyBorder="1" applyAlignment="1">
      <alignment horizontal="center" vertical="center"/>
    </xf>
    <xf numFmtId="0" fontId="20" fillId="0" borderId="10" xfId="240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/>
    <xf numFmtId="0" fontId="20" fillId="0" borderId="14" xfId="0" applyFont="1" applyBorder="1"/>
    <xf numFmtId="0" fontId="21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0" xfId="0" applyFont="1"/>
    <xf numFmtId="0" fontId="21" fillId="0" borderId="0" xfId="0" applyFont="1" applyAlignment="1">
      <alignment horizontal="left" vertical="center"/>
    </xf>
    <xf numFmtId="3" fontId="43" fillId="0" borderId="10" xfId="238" applyNumberFormat="1" applyFont="1" applyFill="1" applyBorder="1"/>
    <xf numFmtId="0" fontId="43" fillId="0" borderId="10" xfId="238" applyFont="1" applyFill="1" applyBorder="1"/>
    <xf numFmtId="0" fontId="43" fillId="0" borderId="10" xfId="238" applyFont="1" applyFill="1" applyBorder="1" applyAlignment="1">
      <alignment horizontal="left"/>
    </xf>
    <xf numFmtId="0" fontId="42" fillId="0" borderId="10" xfId="0" applyFont="1" applyFill="1" applyBorder="1"/>
    <xf numFmtId="0" fontId="41" fillId="0" borderId="10" xfId="238" applyFont="1" applyFill="1" applyBorder="1" applyAlignment="1">
      <alignment horizontal="left"/>
    </xf>
    <xf numFmtId="3" fontId="44" fillId="0" borderId="10" xfId="238" applyNumberFormat="1" applyFont="1" applyFill="1" applyBorder="1"/>
    <xf numFmtId="0" fontId="43" fillId="0" borderId="10" xfId="0" applyFont="1" applyFill="1" applyBorder="1"/>
    <xf numFmtId="3" fontId="41" fillId="0" borderId="10" xfId="238" applyNumberFormat="1" applyFont="1" applyFill="1" applyBorder="1"/>
    <xf numFmtId="3" fontId="44" fillId="0" borderId="10" xfId="0" applyNumberFormat="1" applyFont="1" applyBorder="1"/>
    <xf numFmtId="0" fontId="44" fillId="0" borderId="10" xfId="0" applyFont="1" applyBorder="1"/>
    <xf numFmtId="0" fontId="44" fillId="0" borderId="10" xfId="0" applyFont="1" applyFill="1" applyBorder="1"/>
    <xf numFmtId="0" fontId="45" fillId="0" borderId="10" xfId="0" applyFont="1" applyBorder="1"/>
    <xf numFmtId="0" fontId="44" fillId="0" borderId="0" xfId="0" applyFont="1"/>
    <xf numFmtId="0" fontId="42" fillId="0" borderId="0" xfId="0" applyFont="1"/>
    <xf numFmtId="0" fontId="45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4" fillId="0" borderId="10" xfId="0" applyFont="1" applyBorder="1" applyAlignment="1">
      <alignment vertical="top" wrapText="1"/>
    </xf>
    <xf numFmtId="0" fontId="45" fillId="0" borderId="10" xfId="0" applyFont="1" applyBorder="1" applyAlignment="1">
      <alignment vertical="top" wrapText="1"/>
    </xf>
    <xf numFmtId="0" fontId="45" fillId="0" borderId="10" xfId="0" applyFont="1" applyFill="1" applyBorder="1"/>
    <xf numFmtId="3" fontId="45" fillId="0" borderId="10" xfId="0" applyNumberFormat="1" applyFont="1" applyFill="1" applyBorder="1"/>
    <xf numFmtId="0" fontId="47" fillId="0" borderId="0" xfId="0" applyFont="1" applyBorder="1"/>
    <xf numFmtId="0" fontId="46" fillId="0" borderId="0" xfId="0" applyFont="1" applyBorder="1"/>
    <xf numFmtId="0" fontId="48" fillId="0" borderId="0" xfId="0" applyFont="1" applyBorder="1"/>
    <xf numFmtId="0" fontId="47" fillId="0" borderId="0" xfId="0" applyFont="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23" fillId="0" borderId="10" xfId="238" applyFont="1" applyFill="1" applyBorder="1" applyAlignment="1">
      <alignment horizontal="center" vertical="center"/>
    </xf>
    <xf numFmtId="0" fontId="23" fillId="0" borderId="10" xfId="238" applyFont="1" applyFill="1" applyBorder="1" applyAlignment="1">
      <alignment horizontal="center" vertical="center" wrapText="1"/>
    </xf>
    <xf numFmtId="0" fontId="41" fillId="0" borderId="10" xfId="238" applyFont="1" applyFill="1" applyBorder="1" applyAlignment="1">
      <alignment horizontal="left" vertical="center"/>
    </xf>
    <xf numFmtId="3" fontId="41" fillId="0" borderId="10" xfId="238" applyNumberFormat="1" applyFont="1" applyFill="1" applyBorder="1" applyAlignment="1">
      <alignment horizontal="center" vertical="center"/>
    </xf>
    <xf numFmtId="0" fontId="41" fillId="0" borderId="10" xfId="238" applyFont="1" applyFill="1" applyBorder="1" applyAlignment="1">
      <alignment horizontal="center" vertical="center"/>
    </xf>
    <xf numFmtId="3" fontId="42" fillId="0" borderId="10" xfId="0" applyNumberFormat="1" applyFont="1" applyFill="1" applyBorder="1"/>
    <xf numFmtId="3" fontId="49" fillId="0" borderId="10" xfId="0" applyNumberFormat="1" applyFont="1" applyBorder="1" applyAlignment="1">
      <alignment horizontal="right" vertical="center"/>
    </xf>
    <xf numFmtId="3" fontId="50" fillId="0" borderId="10" xfId="0" applyNumberFormat="1" applyFont="1" applyBorder="1" applyAlignment="1">
      <alignment horizontal="right" vertical="center"/>
    </xf>
    <xf numFmtId="0" fontId="49" fillId="0" borderId="10" xfId="241" applyFont="1" applyBorder="1" applyAlignment="1">
      <alignment horizontal="center" vertical="center" wrapText="1"/>
    </xf>
    <xf numFmtId="0" fontId="49" fillId="0" borderId="10" xfId="241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Fill="1" applyBorder="1" applyAlignment="1">
      <alignment horizontal="left" vertical="center" wrapText="1"/>
    </xf>
    <xf numFmtId="0" fontId="49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left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wrapText="1"/>
    </xf>
    <xf numFmtId="0" fontId="49" fillId="24" borderId="10" xfId="241" applyFont="1" applyFill="1" applyBorder="1" applyAlignment="1">
      <alignment horizontal="left" vertical="center" wrapText="1"/>
    </xf>
    <xf numFmtId="164" fontId="49" fillId="0" borderId="10" xfId="241" applyNumberFormat="1" applyFont="1" applyFill="1" applyBorder="1" applyAlignment="1">
      <alignment horizontal="center" vertical="center"/>
    </xf>
    <xf numFmtId="3" fontId="49" fillId="0" borderId="10" xfId="241" applyNumberFormat="1" applyFont="1" applyFill="1" applyBorder="1" applyAlignment="1">
      <alignment horizontal="right"/>
    </xf>
    <xf numFmtId="0" fontId="49" fillId="0" borderId="10" xfId="241" applyFont="1" applyFill="1" applyBorder="1" applyAlignment="1">
      <alignment horizontal="left" vertical="center" wrapText="1"/>
    </xf>
    <xf numFmtId="164" fontId="49" fillId="24" borderId="10" xfId="241" applyNumberFormat="1" applyFont="1" applyFill="1" applyBorder="1" applyAlignment="1">
      <alignment horizontal="center" vertical="center"/>
    </xf>
    <xf numFmtId="0" fontId="50" fillId="24" borderId="10" xfId="241" applyFont="1" applyFill="1" applyBorder="1" applyAlignment="1">
      <alignment horizontal="left" vertical="center" wrapText="1"/>
    </xf>
    <xf numFmtId="164" fontId="50" fillId="24" borderId="10" xfId="241" applyNumberFormat="1" applyFont="1" applyFill="1" applyBorder="1" applyAlignment="1">
      <alignment horizontal="center" vertical="center"/>
    </xf>
    <xf numFmtId="3" fontId="50" fillId="0" borderId="10" xfId="241" applyNumberFormat="1" applyFont="1" applyFill="1" applyBorder="1" applyAlignment="1">
      <alignment horizontal="right"/>
    </xf>
    <xf numFmtId="164" fontId="50" fillId="0" borderId="10" xfId="241" applyNumberFormat="1" applyFont="1" applyFill="1" applyBorder="1" applyAlignment="1">
      <alignment horizontal="center" vertical="center"/>
    </xf>
    <xf numFmtId="0" fontId="50" fillId="0" borderId="10" xfId="241" applyFont="1" applyBorder="1" applyAlignment="1">
      <alignment horizontal="center" vertical="center"/>
    </xf>
    <xf numFmtId="0" fontId="49" fillId="24" borderId="10" xfId="241" applyFont="1" applyFill="1" applyBorder="1" applyAlignment="1">
      <alignment horizontal="center" vertical="center"/>
    </xf>
    <xf numFmtId="0" fontId="54" fillId="24" borderId="10" xfId="241" applyFont="1" applyFill="1" applyBorder="1" applyAlignment="1">
      <alignment horizontal="left" vertical="center" wrapText="1"/>
    </xf>
    <xf numFmtId="0" fontId="54" fillId="0" borderId="10" xfId="241" applyFont="1" applyFill="1" applyBorder="1" applyAlignment="1">
      <alignment horizontal="left" vertical="center" wrapText="1"/>
    </xf>
    <xf numFmtId="0" fontId="49" fillId="0" borderId="10" xfId="241" applyFont="1" applyFill="1" applyBorder="1" applyAlignment="1">
      <alignment horizontal="center" vertical="center"/>
    </xf>
    <xf numFmtId="0" fontId="50" fillId="0" borderId="10" xfId="241" applyFont="1" applyFill="1" applyBorder="1" applyAlignment="1">
      <alignment horizontal="left" vertical="center" wrapText="1"/>
    </xf>
    <xf numFmtId="0" fontId="50" fillId="0" borderId="10" xfId="241" applyFont="1" applyFill="1" applyBorder="1" applyAlignment="1">
      <alignment horizontal="center" vertical="center"/>
    </xf>
    <xf numFmtId="0" fontId="55" fillId="0" borderId="10" xfId="241" applyFont="1" applyFill="1" applyBorder="1" applyAlignment="1">
      <alignment horizontal="left" vertical="center" wrapText="1"/>
    </xf>
    <xf numFmtId="0" fontId="50" fillId="0" borderId="10" xfId="241" applyFont="1" applyFill="1" applyBorder="1" applyAlignment="1">
      <alignment horizontal="center" vertical="center" wrapText="1"/>
    </xf>
    <xf numFmtId="3" fontId="49" fillId="24" borderId="10" xfId="241" applyNumberFormat="1" applyFont="1" applyFill="1" applyBorder="1" applyAlignment="1">
      <alignment horizontal="right"/>
    </xf>
    <xf numFmtId="3" fontId="50" fillId="24" borderId="10" xfId="241" applyNumberFormat="1" applyFont="1" applyFill="1" applyBorder="1" applyAlignment="1">
      <alignment horizontal="right"/>
    </xf>
    <xf numFmtId="3" fontId="50" fillId="0" borderId="10" xfId="241" applyNumberFormat="1" applyFont="1" applyFill="1" applyBorder="1" applyAlignment="1">
      <alignment vertical="center"/>
    </xf>
    <xf numFmtId="3" fontId="50" fillId="0" borderId="10" xfId="241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/>
    </xf>
    <xf numFmtId="0" fontId="44" fillId="0" borderId="0" xfId="0" applyFont="1" applyFill="1"/>
    <xf numFmtId="0" fontId="42" fillId="0" borderId="0" xfId="0" applyFont="1" applyFill="1"/>
    <xf numFmtId="3" fontId="44" fillId="0" borderId="10" xfId="0" applyNumberFormat="1" applyFont="1" applyFill="1" applyBorder="1"/>
    <xf numFmtId="3" fontId="42" fillId="0" borderId="0" xfId="0" applyNumberFormat="1" applyFont="1" applyFill="1"/>
    <xf numFmtId="3" fontId="45" fillId="0" borderId="22" xfId="0" applyNumberFormat="1" applyFont="1" applyFill="1" applyBorder="1"/>
    <xf numFmtId="3" fontId="45" fillId="0" borderId="0" xfId="0" applyNumberFormat="1" applyFont="1" applyFill="1"/>
    <xf numFmtId="0" fontId="0" fillId="0" borderId="0" xfId="0" applyFill="1" applyBorder="1"/>
    <xf numFmtId="0" fontId="26" fillId="0" borderId="0" xfId="0" applyFont="1" applyFill="1"/>
    <xf numFmtId="0" fontId="37" fillId="0" borderId="0" xfId="0" applyFont="1" applyFill="1"/>
    <xf numFmtId="3" fontId="37" fillId="0" borderId="0" xfId="0" applyNumberFormat="1" applyFont="1" applyFill="1"/>
    <xf numFmtId="3" fontId="42" fillId="0" borderId="0" xfId="0" applyNumberFormat="1" applyFont="1"/>
    <xf numFmtId="3" fontId="40" fillId="0" borderId="0" xfId="0" applyNumberFormat="1" applyFont="1"/>
    <xf numFmtId="0" fontId="0" fillId="0" borderId="10" xfId="0" applyBorder="1"/>
    <xf numFmtId="0" fontId="37" fillId="0" borderId="10" xfId="0" applyFont="1" applyBorder="1" applyAlignment="1">
      <alignment horizontal="center"/>
    </xf>
    <xf numFmtId="4" fontId="37" fillId="0" borderId="10" xfId="0" applyNumberFormat="1" applyFont="1" applyBorder="1" applyAlignment="1">
      <alignment horizontal="center"/>
    </xf>
    <xf numFmtId="0" fontId="37" fillId="0" borderId="10" xfId="0" applyFont="1" applyBorder="1"/>
    <xf numFmtId="3" fontId="37" fillId="0" borderId="10" xfId="0" applyNumberFormat="1" applyFont="1" applyBorder="1"/>
    <xf numFmtId="4" fontId="37" fillId="0" borderId="10" xfId="0" applyNumberFormat="1" applyFont="1" applyBorder="1"/>
    <xf numFmtId="3" fontId="0" fillId="0" borderId="10" xfId="0" applyNumberFormat="1" applyBorder="1"/>
    <xf numFmtId="4" fontId="0" fillId="0" borderId="10" xfId="0" applyNumberFormat="1" applyBorder="1"/>
    <xf numFmtId="0" fontId="37" fillId="0" borderId="14" xfId="0" applyFont="1" applyBorder="1"/>
    <xf numFmtId="3" fontId="37" fillId="0" borderId="14" xfId="0" applyNumberFormat="1" applyFont="1" applyBorder="1"/>
    <xf numFmtId="4" fontId="37" fillId="0" borderId="14" xfId="0" applyNumberFormat="1" applyFont="1" applyBorder="1"/>
    <xf numFmtId="0" fontId="37" fillId="0" borderId="25" xfId="0" applyFont="1" applyBorder="1"/>
    <xf numFmtId="3" fontId="37" fillId="0" borderId="26" xfId="0" applyNumberFormat="1" applyFont="1" applyBorder="1"/>
    <xf numFmtId="4" fontId="37" fillId="0" borderId="26" xfId="0" applyNumberFormat="1" applyFont="1" applyBorder="1"/>
    <xf numFmtId="3" fontId="0" fillId="0" borderId="0" xfId="0" applyNumberFormat="1"/>
    <xf numFmtId="0" fontId="0" fillId="0" borderId="16" xfId="0" applyFont="1" applyBorder="1"/>
    <xf numFmtId="3" fontId="0" fillId="0" borderId="16" xfId="0" applyNumberFormat="1" applyBorder="1"/>
    <xf numFmtId="4" fontId="0" fillId="0" borderId="16" xfId="0" applyNumberFormat="1" applyBorder="1"/>
    <xf numFmtId="0" fontId="0" fillId="0" borderId="10" xfId="0" applyFont="1" applyBorder="1"/>
    <xf numFmtId="3" fontId="0" fillId="0" borderId="26" xfId="0" applyNumberFormat="1" applyBorder="1"/>
    <xf numFmtId="4" fontId="0" fillId="0" borderId="26" xfId="0" applyNumberFormat="1" applyBorder="1"/>
    <xf numFmtId="0" fontId="37" fillId="0" borderId="16" xfId="0" applyFont="1" applyBorder="1"/>
    <xf numFmtId="3" fontId="37" fillId="0" borderId="16" xfId="0" applyNumberFormat="1" applyFont="1" applyBorder="1"/>
    <xf numFmtId="0" fontId="37" fillId="0" borderId="28" xfId="0" applyFont="1" applyBorder="1"/>
    <xf numFmtId="3" fontId="37" fillId="0" borderId="29" xfId="0" applyNumberFormat="1" applyFont="1" applyBorder="1"/>
    <xf numFmtId="4" fontId="37" fillId="0" borderId="29" xfId="0" applyNumberFormat="1" applyFont="1" applyBorder="1"/>
    <xf numFmtId="0" fontId="37" fillId="0" borderId="10" xfId="0" applyFont="1" applyFill="1" applyBorder="1"/>
    <xf numFmtId="0" fontId="21" fillId="0" borderId="10" xfId="0" applyFont="1" applyBorder="1" applyAlignment="1">
      <alignment wrapText="1"/>
    </xf>
    <xf numFmtId="0" fontId="21" fillId="0" borderId="10" xfId="0" applyFont="1" applyBorder="1"/>
    <xf numFmtId="0" fontId="20" fillId="0" borderId="10" xfId="0" applyFont="1" applyFill="1" applyBorder="1" applyAlignment="1">
      <alignment wrapText="1"/>
    </xf>
    <xf numFmtId="0" fontId="20" fillId="0" borderId="10" xfId="0" applyFont="1" applyBorder="1"/>
    <xf numFmtId="0" fontId="21" fillId="0" borderId="10" xfId="0" applyFont="1" applyFill="1" applyBorder="1" applyAlignment="1">
      <alignment wrapText="1"/>
    </xf>
    <xf numFmtId="4" fontId="0" fillId="0" borderId="10" xfId="0" applyNumberFormat="1" applyFont="1" applyBorder="1"/>
    <xf numFmtId="3" fontId="0" fillId="0" borderId="10" xfId="0" applyNumberFormat="1" applyFont="1" applyBorder="1"/>
    <xf numFmtId="0" fontId="20" fillId="0" borderId="10" xfId="0" applyFont="1" applyBorder="1" applyAlignment="1">
      <alignment wrapText="1"/>
    </xf>
    <xf numFmtId="4" fontId="0" fillId="0" borderId="0" xfId="0" applyNumberFormat="1"/>
    <xf numFmtId="0" fontId="21" fillId="0" borderId="10" xfId="241" applyFont="1" applyFill="1" applyBorder="1" applyAlignment="1">
      <alignment horizontal="left" vertical="center" wrapText="1"/>
    </xf>
    <xf numFmtId="2" fontId="44" fillId="0" borderId="23" xfId="0" applyNumberFormat="1" applyFont="1" applyBorder="1" applyAlignment="1"/>
    <xf numFmtId="2" fontId="44" fillId="0" borderId="24" xfId="0" applyNumberFormat="1" applyFont="1" applyBorder="1" applyAlignment="1"/>
    <xf numFmtId="0" fontId="49" fillId="0" borderId="10" xfId="241" applyFont="1" applyFill="1" applyBorder="1" applyAlignment="1">
      <alignment horizontal="center" vertical="center"/>
    </xf>
    <xf numFmtId="2" fontId="44" fillId="0" borderId="24" xfId="0" applyNumberFormat="1" applyFont="1" applyBorder="1" applyAlignment="1"/>
    <xf numFmtId="3" fontId="45" fillId="0" borderId="10" xfId="0" applyNumberFormat="1" applyFont="1" applyBorder="1"/>
    <xf numFmtId="2" fontId="44" fillId="0" borderId="24" xfId="0" applyNumberFormat="1" applyFont="1" applyFill="1" applyBorder="1" applyAlignment="1"/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3" fontId="38" fillId="0" borderId="10" xfId="0" applyNumberFormat="1" applyFont="1" applyBorder="1" applyAlignment="1">
      <alignment horizontal="center" vertical="center" wrapText="1"/>
    </xf>
    <xf numFmtId="3" fontId="39" fillId="0" borderId="10" xfId="0" applyNumberFormat="1" applyFont="1" applyFill="1" applyBorder="1"/>
    <xf numFmtId="0" fontId="39" fillId="25" borderId="10" xfId="0" applyFont="1" applyFill="1" applyBorder="1" applyAlignment="1">
      <alignment horizontal="left"/>
    </xf>
    <xf numFmtId="3" fontId="39" fillId="0" borderId="10" xfId="0" applyNumberFormat="1" applyFont="1" applyFill="1" applyBorder="1" applyAlignment="1">
      <alignment horizontal="right"/>
    </xf>
    <xf numFmtId="3" fontId="39" fillId="0" borderId="10" xfId="0" applyNumberFormat="1" applyFont="1" applyBorder="1"/>
    <xf numFmtId="0" fontId="25" fillId="25" borderId="10" xfId="0" applyFont="1" applyFill="1" applyBorder="1" applyAlignment="1">
      <alignment horizontal="left"/>
    </xf>
    <xf numFmtId="3" fontId="39" fillId="25" borderId="10" xfId="0" applyNumberFormat="1" applyFont="1" applyFill="1" applyBorder="1"/>
    <xf numFmtId="3" fontId="39" fillId="25" borderId="10" xfId="0" applyNumberFormat="1" applyFont="1" applyFill="1" applyBorder="1" applyAlignment="1">
      <alignment horizontal="right"/>
    </xf>
    <xf numFmtId="0" fontId="39" fillId="0" borderId="10" xfId="0" applyFont="1" applyFill="1" applyBorder="1" applyAlignment="1">
      <alignment horizontal="left" wrapText="1"/>
    </xf>
    <xf numFmtId="0" fontId="39" fillId="25" borderId="10" xfId="0" applyFont="1" applyFill="1" applyBorder="1" applyAlignment="1">
      <alignment vertical="center" wrapText="1"/>
    </xf>
    <xf numFmtId="0" fontId="39" fillId="25" borderId="10" xfId="0" applyFont="1" applyFill="1" applyBorder="1"/>
    <xf numFmtId="3" fontId="39" fillId="25" borderId="10" xfId="0" applyNumberFormat="1" applyFont="1" applyFill="1" applyBorder="1" applyAlignment="1">
      <alignment vertical="center" wrapText="1"/>
    </xf>
    <xf numFmtId="0" fontId="39" fillId="0" borderId="10" xfId="0" applyFont="1" applyFill="1" applyBorder="1"/>
    <xf numFmtId="0" fontId="38" fillId="25" borderId="10" xfId="0" applyFont="1" applyFill="1" applyBorder="1"/>
    <xf numFmtId="3" fontId="38" fillId="25" borderId="10" xfId="0" applyNumberFormat="1" applyFont="1" applyFill="1" applyBorder="1"/>
    <xf numFmtId="0" fontId="38" fillId="25" borderId="10" xfId="0" applyFont="1" applyFill="1" applyBorder="1" applyAlignment="1">
      <alignment horizontal="center" vertical="center"/>
    </xf>
    <xf numFmtId="0" fontId="25" fillId="25" borderId="10" xfId="0" applyFont="1" applyFill="1" applyBorder="1"/>
    <xf numFmtId="3" fontId="25" fillId="25" borderId="10" xfId="0" applyNumberFormat="1" applyFont="1" applyFill="1" applyBorder="1"/>
    <xf numFmtId="0" fontId="25" fillId="25" borderId="10" xfId="0" applyFont="1" applyFill="1" applyBorder="1" applyAlignment="1">
      <alignment wrapText="1"/>
    </xf>
    <xf numFmtId="3" fontId="25" fillId="25" borderId="10" xfId="0" applyNumberFormat="1" applyFont="1" applyFill="1" applyBorder="1" applyAlignment="1">
      <alignment wrapText="1"/>
    </xf>
    <xf numFmtId="0" fontId="25" fillId="25" borderId="10" xfId="0" applyFont="1" applyFill="1" applyBorder="1" applyAlignment="1">
      <alignment horizontal="left" wrapText="1"/>
    </xf>
    <xf numFmtId="0" fontId="39" fillId="0" borderId="10" xfId="0" applyFont="1" applyFill="1" applyBorder="1" applyAlignment="1">
      <alignment horizontal="left"/>
    </xf>
    <xf numFmtId="0" fontId="38" fillId="0" borderId="10" xfId="0" applyFont="1" applyFill="1" applyBorder="1"/>
    <xf numFmtId="0" fontId="38" fillId="0" borderId="10" xfId="0" applyFont="1" applyBorder="1"/>
    <xf numFmtId="3" fontId="38" fillId="0" borderId="10" xfId="0" applyNumberFormat="1" applyFont="1" applyFill="1" applyBorder="1"/>
    <xf numFmtId="0" fontId="37" fillId="0" borderId="0" xfId="0" applyFont="1"/>
    <xf numFmtId="0" fontId="38" fillId="0" borderId="10" xfId="0" applyFont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41" fillId="0" borderId="10" xfId="238" applyFont="1" applyFill="1" applyBorder="1"/>
    <xf numFmtId="3" fontId="60" fillId="0" borderId="0" xfId="0" applyNumberFormat="1" applyFont="1" applyFill="1"/>
    <xf numFmtId="0" fontId="25" fillId="0" borderId="10" xfId="240" applyFont="1" applyFill="1" applyBorder="1" applyAlignment="1">
      <alignment horizontal="center" vertical="center"/>
    </xf>
    <xf numFmtId="0" fontId="21" fillId="0" borderId="10" xfId="240" applyFont="1" applyFill="1" applyBorder="1" applyAlignment="1">
      <alignment horizontal="center" vertical="center"/>
    </xf>
    <xf numFmtId="0" fontId="20" fillId="24" borderId="10" xfId="240" applyFont="1" applyFill="1" applyBorder="1" applyAlignment="1">
      <alignment horizontal="center"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 vertical="center"/>
    </xf>
    <xf numFmtId="0" fontId="25" fillId="0" borderId="10" xfId="0" applyFont="1" applyFill="1" applyBorder="1"/>
    <xf numFmtId="3" fontId="25" fillId="0" borderId="10" xfId="0" applyNumberFormat="1" applyFont="1" applyFill="1" applyBorder="1" applyAlignment="1"/>
    <xf numFmtId="0" fontId="25" fillId="0" borderId="10" xfId="0" applyFont="1" applyFill="1" applyBorder="1" applyAlignment="1">
      <alignment wrapText="1"/>
    </xf>
    <xf numFmtId="0" fontId="39" fillId="0" borderId="10" xfId="0" applyFont="1" applyFill="1" applyBorder="1" applyAlignment="1"/>
    <xf numFmtId="3" fontId="23" fillId="0" borderId="10" xfId="0" applyNumberFormat="1" applyFont="1" applyFill="1" applyBorder="1" applyAlignment="1"/>
    <xf numFmtId="0" fontId="39" fillId="0" borderId="0" xfId="0" applyFont="1" applyFill="1" applyBorder="1"/>
    <xf numFmtId="3" fontId="37" fillId="0" borderId="10" xfId="0" applyNumberFormat="1" applyFont="1" applyFill="1" applyBorder="1"/>
    <xf numFmtId="0" fontId="37" fillId="0" borderId="10" xfId="0" applyFont="1" applyFill="1" applyBorder="1" applyAlignment="1">
      <alignment horizontal="center"/>
    </xf>
    <xf numFmtId="3" fontId="0" fillId="0" borderId="10" xfId="0" applyNumberFormat="1" applyFill="1" applyBorder="1"/>
    <xf numFmtId="3" fontId="0" fillId="0" borderId="14" xfId="0" applyNumberFormat="1" applyFill="1" applyBorder="1"/>
    <xf numFmtId="3" fontId="37" fillId="0" borderId="27" xfId="0" applyNumberFormat="1" applyFont="1" applyFill="1" applyBorder="1"/>
    <xf numFmtId="3" fontId="0" fillId="0" borderId="16" xfId="0" applyNumberFormat="1" applyFill="1" applyBorder="1"/>
    <xf numFmtId="3" fontId="37" fillId="0" borderId="14" xfId="0" applyNumberFormat="1" applyFont="1" applyFill="1" applyBorder="1"/>
    <xf numFmtId="3" fontId="37" fillId="0" borderId="16" xfId="0" applyNumberFormat="1" applyFont="1" applyFill="1" applyBorder="1"/>
    <xf numFmtId="3" fontId="37" fillId="0" borderId="30" xfId="0" applyNumberFormat="1" applyFont="1" applyFill="1" applyBorder="1"/>
    <xf numFmtId="3" fontId="0" fillId="0" borderId="10" xfId="0" applyNumberFormat="1" applyFont="1" applyFill="1" applyBorder="1"/>
    <xf numFmtId="3" fontId="61" fillId="0" borderId="0" xfId="0" applyNumberFormat="1" applyFont="1" applyFill="1"/>
    <xf numFmtId="0" fontId="61" fillId="0" borderId="0" xfId="0" applyFont="1" applyFill="1"/>
    <xf numFmtId="0" fontId="61" fillId="0" borderId="32" xfId="0" applyFont="1" applyFill="1" applyBorder="1"/>
    <xf numFmtId="3" fontId="61" fillId="0" borderId="32" xfId="0" applyNumberFormat="1" applyFont="1" applyFill="1" applyBorder="1"/>
    <xf numFmtId="0" fontId="62" fillId="0" borderId="32" xfId="0" applyFont="1" applyFill="1" applyBorder="1"/>
    <xf numFmtId="3" fontId="62" fillId="0" borderId="32" xfId="0" applyNumberFormat="1" applyFont="1" applyFill="1" applyBorder="1"/>
    <xf numFmtId="0" fontId="61" fillId="0" borderId="32" xfId="0" applyFont="1" applyFill="1" applyBorder="1" applyAlignment="1">
      <alignment horizontal="center" wrapText="1"/>
    </xf>
    <xf numFmtId="0" fontId="49" fillId="24" borderId="14" xfId="241" applyFont="1" applyFill="1" applyBorder="1" applyAlignment="1">
      <alignment horizontal="center" vertical="center"/>
    </xf>
    <xf numFmtId="0" fontId="49" fillId="24" borderId="12" xfId="241" applyFont="1" applyFill="1" applyBorder="1" applyAlignment="1">
      <alignment horizontal="center" vertical="center"/>
    </xf>
    <xf numFmtId="0" fontId="49" fillId="24" borderId="16" xfId="241" applyFont="1" applyFill="1" applyBorder="1" applyAlignment="1">
      <alignment horizontal="center" vertical="center"/>
    </xf>
    <xf numFmtId="0" fontId="49" fillId="0" borderId="14" xfId="241" applyFont="1" applyFill="1" applyBorder="1" applyAlignment="1">
      <alignment horizontal="center" vertical="center" wrapText="1"/>
    </xf>
    <xf numFmtId="0" fontId="49" fillId="0" borderId="12" xfId="241" applyFont="1" applyFill="1" applyBorder="1" applyAlignment="1">
      <alignment horizontal="center" vertical="center" wrapText="1"/>
    </xf>
    <xf numFmtId="0" fontId="49" fillId="0" borderId="16" xfId="241" applyFont="1" applyFill="1" applyBorder="1" applyAlignment="1">
      <alignment horizontal="center" vertical="center" wrapText="1"/>
    </xf>
    <xf numFmtId="0" fontId="49" fillId="0" borderId="14" xfId="241" applyFont="1" applyFill="1" applyBorder="1" applyAlignment="1">
      <alignment horizontal="center" vertical="center"/>
    </xf>
    <xf numFmtId="0" fontId="49" fillId="0" borderId="12" xfId="241" applyFont="1" applyFill="1" applyBorder="1" applyAlignment="1">
      <alignment horizontal="center" vertical="center"/>
    </xf>
    <xf numFmtId="0" fontId="49" fillId="0" borderId="16" xfId="241" applyFont="1" applyFill="1" applyBorder="1" applyAlignment="1">
      <alignment horizontal="center" vertical="center"/>
    </xf>
    <xf numFmtId="3" fontId="50" fillId="0" borderId="10" xfId="241" applyNumberFormat="1" applyFont="1" applyBorder="1" applyAlignment="1">
      <alignment horizontal="center" vertical="center"/>
    </xf>
    <xf numFmtId="3" fontId="49" fillId="0" borderId="10" xfId="241" applyNumberFormat="1" applyFont="1" applyBorder="1" applyAlignment="1">
      <alignment horizontal="center" vertical="center"/>
    </xf>
    <xf numFmtId="3" fontId="52" fillId="0" borderId="10" xfId="0" applyNumberFormat="1" applyFont="1" applyBorder="1" applyAlignment="1">
      <alignment horizontal="center" vertical="center"/>
    </xf>
    <xf numFmtId="0" fontId="50" fillId="0" borderId="10" xfId="24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3" fontId="50" fillId="24" borderId="10" xfId="241" applyNumberFormat="1" applyFont="1" applyFill="1" applyBorder="1" applyAlignment="1">
      <alignment horizontal="center" vertical="center"/>
    </xf>
    <xf numFmtId="0" fontId="50" fillId="0" borderId="15" xfId="241" applyFont="1" applyFill="1" applyBorder="1" applyAlignment="1">
      <alignment horizontal="center" vertical="center"/>
    </xf>
    <xf numFmtId="0" fontId="50" fillId="0" borderId="11" xfId="241" applyFont="1" applyFill="1" applyBorder="1" applyAlignment="1">
      <alignment horizontal="center" vertical="center"/>
    </xf>
    <xf numFmtId="0" fontId="50" fillId="0" borderId="21" xfId="241" applyFont="1" applyFill="1" applyBorder="1" applyAlignment="1">
      <alignment horizontal="center" vertical="center"/>
    </xf>
    <xf numFmtId="0" fontId="50" fillId="0" borderId="20" xfId="241" applyFont="1" applyFill="1" applyBorder="1" applyAlignment="1">
      <alignment horizontal="center" vertical="center"/>
    </xf>
    <xf numFmtId="3" fontId="49" fillId="0" borderId="10" xfId="241" applyNumberFormat="1" applyFont="1" applyFill="1" applyBorder="1" applyAlignment="1">
      <alignment horizontal="center" wrapText="1"/>
    </xf>
    <xf numFmtId="3" fontId="49" fillId="24" borderId="10" xfId="241" applyNumberFormat="1" applyFont="1" applyFill="1" applyBorder="1" applyAlignment="1">
      <alignment horizontal="center"/>
    </xf>
    <xf numFmtId="0" fontId="50" fillId="0" borderId="15" xfId="241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3" fontId="49" fillId="0" borderId="10" xfId="0" applyNumberFormat="1" applyFont="1" applyBorder="1" applyAlignment="1">
      <alignment horizontal="center"/>
    </xf>
    <xf numFmtId="0" fontId="49" fillId="24" borderId="10" xfId="241" applyFont="1" applyFill="1" applyBorder="1" applyAlignment="1">
      <alignment horizontal="center" wrapText="1"/>
    </xf>
    <xf numFmtId="0" fontId="53" fillId="0" borderId="10" xfId="0" applyFont="1" applyBorder="1" applyAlignment="1">
      <alignment horizontal="center" vertical="center"/>
    </xf>
    <xf numFmtId="0" fontId="49" fillId="0" borderId="15" xfId="241" applyFont="1" applyFill="1" applyBorder="1" applyAlignment="1">
      <alignment horizontal="center" vertical="center"/>
    </xf>
    <xf numFmtId="0" fontId="49" fillId="0" borderId="11" xfId="241" applyFont="1" applyFill="1" applyBorder="1" applyAlignment="1">
      <alignment horizontal="center" vertical="center"/>
    </xf>
    <xf numFmtId="0" fontId="49" fillId="0" borderId="21" xfId="241" applyFont="1" applyFill="1" applyBorder="1" applyAlignment="1">
      <alignment horizontal="center" vertical="center"/>
    </xf>
    <xf numFmtId="0" fontId="49" fillId="0" borderId="20" xfId="241" applyFont="1" applyFill="1" applyBorder="1" applyAlignment="1">
      <alignment horizontal="center" vertical="center"/>
    </xf>
    <xf numFmtId="0" fontId="49" fillId="0" borderId="10" xfId="241" applyFont="1" applyFill="1" applyBorder="1" applyAlignment="1">
      <alignment horizontal="center" vertical="center"/>
    </xf>
    <xf numFmtId="0" fontId="49" fillId="0" borderId="10" xfId="241" applyFont="1" applyFill="1" applyBorder="1" applyAlignment="1">
      <alignment horizontal="center" wrapText="1"/>
    </xf>
    <xf numFmtId="0" fontId="43" fillId="0" borderId="23" xfId="238" applyFont="1" applyFill="1" applyBorder="1" applyAlignment="1"/>
    <xf numFmtId="0" fontId="0" fillId="0" borderId="31" xfId="0" applyBorder="1" applyAlignment="1"/>
    <xf numFmtId="0" fontId="0" fillId="0" borderId="24" xfId="0" applyBorder="1" applyAlignment="1"/>
    <xf numFmtId="0" fontId="43" fillId="0" borderId="31" xfId="238" applyFont="1" applyFill="1" applyBorder="1" applyAlignment="1"/>
    <xf numFmtId="0" fontId="43" fillId="0" borderId="24" xfId="238" applyFont="1" applyFill="1" applyBorder="1" applyAlignment="1"/>
    <xf numFmtId="0" fontId="44" fillId="0" borderId="23" xfId="0" applyFont="1" applyFill="1" applyBorder="1" applyAlignment="1"/>
    <xf numFmtId="0" fontId="44" fillId="0" borderId="24" xfId="0" applyFont="1" applyFill="1" applyBorder="1" applyAlignment="1"/>
    <xf numFmtId="0" fontId="45" fillId="0" borderId="10" xfId="0" applyFont="1" applyBorder="1" applyAlignment="1">
      <alignment horizontal="left"/>
    </xf>
    <xf numFmtId="0" fontId="45" fillId="0" borderId="1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2" fontId="45" fillId="0" borderId="23" xfId="0" applyNumberFormat="1" applyFont="1" applyBorder="1" applyAlignment="1"/>
    <xf numFmtId="2" fontId="45" fillId="0" borderId="24" xfId="0" applyNumberFormat="1" applyFont="1" applyBorder="1" applyAlignment="1"/>
    <xf numFmtId="3" fontId="38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0" fontId="21" fillId="0" borderId="20" xfId="240" applyFont="1" applyBorder="1" applyAlignment="1">
      <alignment horizontal="right"/>
    </xf>
    <xf numFmtId="0" fontId="21" fillId="0" borderId="0" xfId="240" applyFont="1" applyBorder="1" applyAlignment="1">
      <alignment horizontal="right"/>
    </xf>
    <xf numFmtId="0" fontId="57" fillId="0" borderId="0" xfId="240" applyFont="1" applyAlignment="1">
      <alignment horizontal="center" wrapText="1"/>
    </xf>
    <xf numFmtId="0" fontId="57" fillId="0" borderId="0" xfId="240" applyFont="1" applyAlignment="1">
      <alignment horizontal="center"/>
    </xf>
    <xf numFmtId="0" fontId="21" fillId="0" borderId="0" xfId="240" applyFont="1" applyAlignment="1">
      <alignment horizontal="right" wrapText="1"/>
    </xf>
    <xf numFmtId="0" fontId="56" fillId="0" borderId="0" xfId="0" applyFont="1" applyFill="1" applyAlignment="1">
      <alignment horizontal="center"/>
    </xf>
    <xf numFmtId="0" fontId="58" fillId="0" borderId="0" xfId="240" applyFont="1" applyAlignment="1">
      <alignment horizontal="right" vertical="center" wrapText="1"/>
    </xf>
  </cellXfs>
  <cellStyles count="267">
    <cellStyle name="20% - 1. jelölőszín 2" xfId="1"/>
    <cellStyle name="20% - 1. jelölőszín 3" xfId="2"/>
    <cellStyle name="20% - 1. jelölőszín 4" xfId="3"/>
    <cellStyle name="20% - 1. jelölőszín 5" xfId="4"/>
    <cellStyle name="20% - 1. jelölőszín 6" xfId="5"/>
    <cellStyle name="20% - 1. jelölőszín 7" xfId="6"/>
    <cellStyle name="20% - 2. jelölőszín 2" xfId="7"/>
    <cellStyle name="20% - 2. jelölőszín 3" xfId="8"/>
    <cellStyle name="20% - 2. jelölőszín 4" xfId="9"/>
    <cellStyle name="20% - 2. jelölőszín 5" xfId="10"/>
    <cellStyle name="20% - 2. jelölőszín 6" xfId="11"/>
    <cellStyle name="20% - 2. jelölőszín 7" xfId="12"/>
    <cellStyle name="20% - 3. jelölőszín 2" xfId="13"/>
    <cellStyle name="20% - 3. jelölőszín 3" xfId="14"/>
    <cellStyle name="20% - 3. jelölőszín 4" xfId="15"/>
    <cellStyle name="20% - 3. jelölőszín 5" xfId="16"/>
    <cellStyle name="20% - 3. jelölőszín 6" xfId="17"/>
    <cellStyle name="20% - 3. jelölőszín 7" xfId="18"/>
    <cellStyle name="20% - 4. jelölőszín 2" xfId="19"/>
    <cellStyle name="20% - 4. jelölőszín 3" xfId="20"/>
    <cellStyle name="20% - 4. jelölőszín 4" xfId="21"/>
    <cellStyle name="20% - 4. jelölőszín 5" xfId="22"/>
    <cellStyle name="20% - 4. jelölőszín 6" xfId="23"/>
    <cellStyle name="20% - 4. jelölőszín 7" xfId="24"/>
    <cellStyle name="20% - 5. jelölőszín 2" xfId="25"/>
    <cellStyle name="20% - 5. jelölőszín 3" xfId="26"/>
    <cellStyle name="20% - 5. jelölőszín 4" xfId="27"/>
    <cellStyle name="20% - 5. jelölőszín 5" xfId="28"/>
    <cellStyle name="20% - 5. jelölőszín 6" xfId="29"/>
    <cellStyle name="20% - 5. jelölőszín 7" xfId="30"/>
    <cellStyle name="20% - 6. jelölőszín 2" xfId="31"/>
    <cellStyle name="20% - 6. jelölőszín 3" xfId="32"/>
    <cellStyle name="20% - 6. jelölőszín 4" xfId="33"/>
    <cellStyle name="20% - 6. jelölőszín 5" xfId="34"/>
    <cellStyle name="20% - 6. jelölőszín 6" xfId="35"/>
    <cellStyle name="20% - 6. jelölőszín 7" xfId="36"/>
    <cellStyle name="40% - 1. jelölőszín 2" xfId="37"/>
    <cellStyle name="40% - 1. jelölőszín 3" xfId="38"/>
    <cellStyle name="40% - 1. jelölőszín 4" xfId="39"/>
    <cellStyle name="40% - 1. jelölőszín 5" xfId="40"/>
    <cellStyle name="40% - 1. jelölőszín 6" xfId="41"/>
    <cellStyle name="40% - 1. jelölőszín 7" xfId="42"/>
    <cellStyle name="40% - 2. jelölőszín 2" xfId="43"/>
    <cellStyle name="40% - 2. jelölőszín 3" xfId="44"/>
    <cellStyle name="40% - 2. jelölőszín 4" xfId="45"/>
    <cellStyle name="40% - 2. jelölőszín 5" xfId="46"/>
    <cellStyle name="40% - 2. jelölőszín 6" xfId="47"/>
    <cellStyle name="40% - 2. jelölőszín 7" xfId="48"/>
    <cellStyle name="40% - 3. jelölőszín 2" xfId="49"/>
    <cellStyle name="40% - 3. jelölőszín 3" xfId="50"/>
    <cellStyle name="40% - 3. jelölőszín 4" xfId="51"/>
    <cellStyle name="40% - 3. jelölőszín 5" xfId="52"/>
    <cellStyle name="40% - 3. jelölőszín 6" xfId="53"/>
    <cellStyle name="40% - 3. jelölőszín 7" xfId="54"/>
    <cellStyle name="40% - 4. jelölőszín 2" xfId="55"/>
    <cellStyle name="40% - 4. jelölőszín 3" xfId="56"/>
    <cellStyle name="40% - 4. jelölőszín 4" xfId="57"/>
    <cellStyle name="40% - 4. jelölőszín 5" xfId="58"/>
    <cellStyle name="40% - 4. jelölőszín 6" xfId="59"/>
    <cellStyle name="40% - 4. jelölőszín 7" xfId="60"/>
    <cellStyle name="40% - 5. jelölőszín 2" xfId="61"/>
    <cellStyle name="40% - 5. jelölőszín 3" xfId="62"/>
    <cellStyle name="40% - 5. jelölőszín 4" xfId="63"/>
    <cellStyle name="40% - 5. jelölőszín 5" xfId="64"/>
    <cellStyle name="40% - 5. jelölőszín 6" xfId="65"/>
    <cellStyle name="40% - 5. jelölőszín 7" xfId="66"/>
    <cellStyle name="40% - 6. jelölőszín 2" xfId="67"/>
    <cellStyle name="40% - 6. jelölőszín 3" xfId="68"/>
    <cellStyle name="40% - 6. jelölőszín 4" xfId="69"/>
    <cellStyle name="40% - 6. jelölőszín 5" xfId="70"/>
    <cellStyle name="40% - 6. jelölőszín 6" xfId="71"/>
    <cellStyle name="40% - 6. jelölőszín 7" xfId="72"/>
    <cellStyle name="60% - 1. jelölőszín 2" xfId="73"/>
    <cellStyle name="60% - 1. jelölőszín 3" xfId="74"/>
    <cellStyle name="60% - 1. jelölőszín 4" xfId="75"/>
    <cellStyle name="60% - 1. jelölőszín 5" xfId="76"/>
    <cellStyle name="60% - 1. jelölőszín 6" xfId="77"/>
    <cellStyle name="60% - 1. jelölőszín 7" xfId="78"/>
    <cellStyle name="60% - 2. jelölőszín 2" xfId="79"/>
    <cellStyle name="60% - 2. jelölőszín 3" xfId="80"/>
    <cellStyle name="60% - 2. jelölőszín 4" xfId="81"/>
    <cellStyle name="60% - 2. jelölőszín 5" xfId="82"/>
    <cellStyle name="60% - 2. jelölőszín 6" xfId="83"/>
    <cellStyle name="60% - 2. jelölőszín 7" xfId="84"/>
    <cellStyle name="60% - 3. jelölőszín 2" xfId="85"/>
    <cellStyle name="60% - 3. jelölőszín 3" xfId="86"/>
    <cellStyle name="60% - 3. jelölőszín 4" xfId="87"/>
    <cellStyle name="60% - 3. jelölőszín 5" xfId="88"/>
    <cellStyle name="60% - 3. jelölőszín 6" xfId="89"/>
    <cellStyle name="60% - 3. jelölőszín 7" xfId="90"/>
    <cellStyle name="60% - 4. jelölőszín 2" xfId="91"/>
    <cellStyle name="60% - 4. jelölőszín 3" xfId="92"/>
    <cellStyle name="60% - 4. jelölőszín 4" xfId="93"/>
    <cellStyle name="60% - 4. jelölőszín 5" xfId="94"/>
    <cellStyle name="60% - 4. jelölőszín 6" xfId="95"/>
    <cellStyle name="60% - 4. jelölőszín 7" xfId="96"/>
    <cellStyle name="60% - 5. jelölőszín 2" xfId="97"/>
    <cellStyle name="60% - 5. jelölőszín 3" xfId="98"/>
    <cellStyle name="60% - 5. jelölőszín 4" xfId="99"/>
    <cellStyle name="60% - 5. jelölőszín 5" xfId="100"/>
    <cellStyle name="60% - 5. jelölőszín 6" xfId="101"/>
    <cellStyle name="60% - 5. jelölőszín 7" xfId="102"/>
    <cellStyle name="60% - 6. jelölőszín 2" xfId="103"/>
    <cellStyle name="60% - 6. jelölőszín 3" xfId="104"/>
    <cellStyle name="60% - 6. jelölőszín 4" xfId="105"/>
    <cellStyle name="60% - 6. jelölőszín 5" xfId="106"/>
    <cellStyle name="60% - 6. jelölőszín 6" xfId="107"/>
    <cellStyle name="60% - 6. jelölőszín 7" xfId="108"/>
    <cellStyle name="Bevitel 2" xfId="109"/>
    <cellStyle name="Bevitel 3" xfId="110"/>
    <cellStyle name="Bevitel 4" xfId="111"/>
    <cellStyle name="Bevitel 5" xfId="112"/>
    <cellStyle name="Bevitel 6" xfId="113"/>
    <cellStyle name="Bevitel 7" xfId="114"/>
    <cellStyle name="Cím 2" xfId="115"/>
    <cellStyle name="Cím 3" xfId="116"/>
    <cellStyle name="Cím 4" xfId="117"/>
    <cellStyle name="Cím 5" xfId="118"/>
    <cellStyle name="Cím 6" xfId="119"/>
    <cellStyle name="Cím 7" xfId="120"/>
    <cellStyle name="Címsor 1 1" xfId="121"/>
    <cellStyle name="Címsor 1 1 2" xfId="122"/>
    <cellStyle name="Címsor 1 1 3" xfId="123"/>
    <cellStyle name="Címsor 1 1 4" xfId="124"/>
    <cellStyle name="Címsor 1 1 5" xfId="125"/>
    <cellStyle name="Címsor 1 1 6" xfId="126"/>
    <cellStyle name="Címsor 1 2" xfId="127"/>
    <cellStyle name="Címsor 1 3" xfId="128"/>
    <cellStyle name="Címsor 1 4" xfId="129"/>
    <cellStyle name="Címsor 1 5" xfId="130"/>
    <cellStyle name="Címsor 1 6" xfId="131"/>
    <cellStyle name="Címsor 1 7" xfId="132"/>
    <cellStyle name="Címsor 2 2" xfId="133"/>
    <cellStyle name="Címsor 2 3" xfId="134"/>
    <cellStyle name="Címsor 2 4" xfId="135"/>
    <cellStyle name="Címsor 2 5" xfId="136"/>
    <cellStyle name="Címsor 2 6" xfId="137"/>
    <cellStyle name="Címsor 2 7" xfId="138"/>
    <cellStyle name="Címsor 3 2" xfId="139"/>
    <cellStyle name="Címsor 3 3" xfId="140"/>
    <cellStyle name="Címsor 3 4" xfId="141"/>
    <cellStyle name="Címsor 3 5" xfId="142"/>
    <cellStyle name="Címsor 3 6" xfId="143"/>
    <cellStyle name="Címsor 3 7" xfId="144"/>
    <cellStyle name="Címsor 4 2" xfId="145"/>
    <cellStyle name="Címsor 4 3" xfId="146"/>
    <cellStyle name="Címsor 4 4" xfId="147"/>
    <cellStyle name="Címsor 4 5" xfId="148"/>
    <cellStyle name="Címsor 4 6" xfId="149"/>
    <cellStyle name="Címsor 4 7" xfId="150"/>
    <cellStyle name="Ellenőrzőcella 2" xfId="151"/>
    <cellStyle name="Ellenőrzőcella 3" xfId="152"/>
    <cellStyle name="Ellenőrzőcella 4" xfId="153"/>
    <cellStyle name="Ellenőrzőcella 5" xfId="154"/>
    <cellStyle name="Ellenőrzőcella 6" xfId="155"/>
    <cellStyle name="Ellenőrzőcella 7" xfId="156"/>
    <cellStyle name="Ezres 3" xfId="157"/>
    <cellStyle name="Figyelmeztetés 2" xfId="158"/>
    <cellStyle name="Figyelmeztetés 3" xfId="159"/>
    <cellStyle name="Figyelmeztetés 4" xfId="160"/>
    <cellStyle name="Figyelmeztetés 5" xfId="161"/>
    <cellStyle name="Figyelmeztetés 6" xfId="162"/>
    <cellStyle name="Figyelmeztetés 7" xfId="163"/>
    <cellStyle name="Hivatkozott cella 2" xfId="164"/>
    <cellStyle name="Hivatkozott cella 3" xfId="165"/>
    <cellStyle name="Hivatkozott cella 4" xfId="166"/>
    <cellStyle name="Hivatkozott cella 5" xfId="167"/>
    <cellStyle name="Hivatkozott cella 6" xfId="168"/>
    <cellStyle name="Hivatkozott cella 7" xfId="169"/>
    <cellStyle name="Jegyzet 2" xfId="170"/>
    <cellStyle name="Jegyzet 3" xfId="171"/>
    <cellStyle name="Jegyzet 4" xfId="172"/>
    <cellStyle name="Jegyzet 5" xfId="173"/>
    <cellStyle name="Jegyzet 6" xfId="174"/>
    <cellStyle name="Jegyzet 7" xfId="175"/>
    <cellStyle name="Jelölőszín (1) 2" xfId="176"/>
    <cellStyle name="Jelölőszín (1) 3" xfId="177"/>
    <cellStyle name="Jelölőszín (1) 4" xfId="178"/>
    <cellStyle name="Jelölőszín (1) 5" xfId="179"/>
    <cellStyle name="Jelölőszín (1) 6" xfId="180"/>
    <cellStyle name="Jelölőszín (1) 7" xfId="181"/>
    <cellStyle name="Jelölőszín (2) 2" xfId="182"/>
    <cellStyle name="Jelölőszín (2) 3" xfId="183"/>
    <cellStyle name="Jelölőszín (2) 4" xfId="184"/>
    <cellStyle name="Jelölőszín (2) 5" xfId="185"/>
    <cellStyle name="Jelölőszín (2) 6" xfId="186"/>
    <cellStyle name="Jelölőszín (2) 7" xfId="187"/>
    <cellStyle name="Jelölőszín (3) 2" xfId="188"/>
    <cellStyle name="Jelölőszín (3) 3" xfId="189"/>
    <cellStyle name="Jelölőszín (3) 4" xfId="190"/>
    <cellStyle name="Jelölőszín (3) 5" xfId="191"/>
    <cellStyle name="Jelölőszín (3) 6" xfId="192"/>
    <cellStyle name="Jelölőszín (3) 7" xfId="193"/>
    <cellStyle name="Jelölőszín (4) 2" xfId="194"/>
    <cellStyle name="Jelölőszín (4) 3" xfId="195"/>
    <cellStyle name="Jelölőszín (4) 4" xfId="196"/>
    <cellStyle name="Jelölőszín (4) 5" xfId="197"/>
    <cellStyle name="Jelölőszín (4) 6" xfId="198"/>
    <cellStyle name="Jelölőszín (4) 7" xfId="199"/>
    <cellStyle name="Jelölőszín (5) 2" xfId="200"/>
    <cellStyle name="Jelölőszín (5) 3" xfId="201"/>
    <cellStyle name="Jelölőszín (5) 4" xfId="202"/>
    <cellStyle name="Jelölőszín (5) 5" xfId="203"/>
    <cellStyle name="Jelölőszín (5) 6" xfId="204"/>
    <cellStyle name="Jelölőszín (5) 7" xfId="205"/>
    <cellStyle name="Jelölőszín (6) 2" xfId="206"/>
    <cellStyle name="Jelölőszín (6) 3" xfId="207"/>
    <cellStyle name="Jelölőszín (6) 4" xfId="208"/>
    <cellStyle name="Jelölőszín (6) 5" xfId="209"/>
    <cellStyle name="Jelölőszín (6) 6" xfId="210"/>
    <cellStyle name="Jelölőszín (6) 7" xfId="211"/>
    <cellStyle name="Jó 2" xfId="212"/>
    <cellStyle name="Jó 3" xfId="213"/>
    <cellStyle name="Jó 4" xfId="214"/>
    <cellStyle name="Jó 5" xfId="215"/>
    <cellStyle name="Jó 6" xfId="216"/>
    <cellStyle name="Jó 7" xfId="217"/>
    <cellStyle name="Kimenet 2" xfId="218"/>
    <cellStyle name="Kimenet 3" xfId="219"/>
    <cellStyle name="Kimenet 4" xfId="220"/>
    <cellStyle name="Kimenet 5" xfId="221"/>
    <cellStyle name="Kimenet 6" xfId="222"/>
    <cellStyle name="Kimenet 7" xfId="223"/>
    <cellStyle name="Magyarázó szöveg 2" xfId="224"/>
    <cellStyle name="Magyarázó szöveg 3" xfId="225"/>
    <cellStyle name="Magyarázó szöveg 4" xfId="226"/>
    <cellStyle name="Magyarázó szöveg 5" xfId="227"/>
    <cellStyle name="Magyarázó szöveg 6" xfId="228"/>
    <cellStyle name="Magyarázó szöveg 7" xfId="229"/>
    <cellStyle name="Normál" xfId="0" builtinId="0"/>
    <cellStyle name="Normál 2 2" xfId="230"/>
    <cellStyle name="Normál 2 3" xfId="231"/>
    <cellStyle name="Normál 2 4" xfId="232"/>
    <cellStyle name="Normál 2 5" xfId="233"/>
    <cellStyle name="Normál 2 6" xfId="234"/>
    <cellStyle name="Normál 2 7" xfId="235"/>
    <cellStyle name="Normál 3" xfId="236"/>
    <cellStyle name="Normál 4 2" xfId="237"/>
    <cellStyle name="Normál_2013. évi költségv.II.végl" xfId="238"/>
    <cellStyle name="Normal_KTRSZJ" xfId="239"/>
    <cellStyle name="Normál_Másolat eredetije2014. ÉVI KÖLTSÉGVETÉSI RENDELET MINTA" xfId="240"/>
    <cellStyle name="Normál_Másolat eredetije2014. ÉVI KÖLTSÉGVETÉSI RENDELET MINTA 2" xfId="241"/>
    <cellStyle name="Összesen 2" xfId="242"/>
    <cellStyle name="Összesen 3" xfId="243"/>
    <cellStyle name="Összesen 4" xfId="244"/>
    <cellStyle name="Összesen 5" xfId="245"/>
    <cellStyle name="Összesen 6" xfId="246"/>
    <cellStyle name="Összesen 7" xfId="247"/>
    <cellStyle name="Pénznem 2" xfId="248"/>
    <cellStyle name="Rossz 2" xfId="249"/>
    <cellStyle name="Rossz 3" xfId="250"/>
    <cellStyle name="Rossz 4" xfId="251"/>
    <cellStyle name="Rossz 5" xfId="252"/>
    <cellStyle name="Rossz 6" xfId="253"/>
    <cellStyle name="Rossz 7" xfId="254"/>
    <cellStyle name="Semleges 2" xfId="255"/>
    <cellStyle name="Semleges 3" xfId="256"/>
    <cellStyle name="Semleges 4" xfId="257"/>
    <cellStyle name="Semleges 5" xfId="258"/>
    <cellStyle name="Semleges 6" xfId="259"/>
    <cellStyle name="Semleges 7" xfId="260"/>
    <cellStyle name="Számítás 2" xfId="261"/>
    <cellStyle name="Számítás 3" xfId="262"/>
    <cellStyle name="Számítás 4" xfId="263"/>
    <cellStyle name="Számítás 5" xfId="264"/>
    <cellStyle name="Számítás 6" xfId="265"/>
    <cellStyle name="Számítás 7" xfId="2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1543050</xdr:colOff>
      <xdr:row>0</xdr:row>
      <xdr:rowOff>123825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97167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ad&#225;s-munkal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v&#233;tel-munkal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md. Önkorm.kötelező "/>
      <sheetName val="Kmd. Önkorm.önként"/>
      <sheetName val="Kmd. Hivatal kötelező"/>
      <sheetName val="Kmd. Hivatal önként"/>
      <sheetName val="Kmd. Hivatal állami felad."/>
      <sheetName val="Kmd. Város Gondn.kötelező"/>
      <sheetName val="Körmendi Kult. Közp.kötelezö"/>
      <sheetName val="Faludi F Könyvtár kötelező "/>
      <sheetName val="Múzeum önként vállalt"/>
      <sheetName val="kiadások  összesen "/>
      <sheetName val="Munka1"/>
    </sheetNames>
    <sheetDataSet>
      <sheetData sheetId="0">
        <row r="2">
          <cell r="C2">
            <v>43668930</v>
          </cell>
        </row>
        <row r="3">
          <cell r="C3">
            <v>15644135</v>
          </cell>
        </row>
        <row r="4">
          <cell r="C4">
            <v>59313065</v>
          </cell>
        </row>
        <row r="5">
          <cell r="C5">
            <v>12499201</v>
          </cell>
        </row>
        <row r="6">
          <cell r="C6">
            <v>488564587</v>
          </cell>
        </row>
        <row r="7">
          <cell r="C7">
            <v>20667000</v>
          </cell>
        </row>
        <row r="8">
          <cell r="C8">
            <v>5875524</v>
          </cell>
        </row>
        <row r="9">
          <cell r="C9">
            <v>668667533</v>
          </cell>
        </row>
        <row r="10">
          <cell r="C10">
            <v>20800000</v>
          </cell>
        </row>
        <row r="11">
          <cell r="C11">
            <v>41650000</v>
          </cell>
        </row>
        <row r="12">
          <cell r="C12">
            <v>25386547</v>
          </cell>
        </row>
        <row r="13">
          <cell r="C13">
            <v>762379604</v>
          </cell>
        </row>
        <row r="14">
          <cell r="C14">
            <v>1343423457</v>
          </cell>
        </row>
        <row r="15">
          <cell r="C15">
            <v>1900000</v>
          </cell>
        </row>
        <row r="16">
          <cell r="C16">
            <v>1466704855</v>
          </cell>
        </row>
        <row r="17">
          <cell r="C17">
            <v>4803150</v>
          </cell>
        </row>
        <row r="18">
          <cell r="C18">
            <v>31330034</v>
          </cell>
        </row>
        <row r="19">
          <cell r="C19">
            <v>512354770</v>
          </cell>
        </row>
        <row r="20">
          <cell r="C20">
            <v>2017092809</v>
          </cell>
        </row>
        <row r="21">
          <cell r="C21">
            <v>127751467</v>
          </cell>
        </row>
        <row r="23">
          <cell r="C23">
            <v>32904957</v>
          </cell>
        </row>
        <row r="24">
          <cell r="C24">
            <v>160656424</v>
          </cell>
        </row>
        <row r="26">
          <cell r="C26">
            <v>14839295</v>
          </cell>
        </row>
        <row r="27">
          <cell r="C27">
            <v>57649284</v>
          </cell>
        </row>
        <row r="28">
          <cell r="C28">
            <v>72488579</v>
          </cell>
        </row>
        <row r="29">
          <cell r="C29">
            <v>2250237812</v>
          </cell>
        </row>
        <row r="30">
          <cell r="C30">
            <v>3593661269</v>
          </cell>
        </row>
        <row r="31">
          <cell r="C31">
            <v>708297265</v>
          </cell>
        </row>
        <row r="32">
          <cell r="C32">
            <v>4301958534</v>
          </cell>
        </row>
      </sheetData>
      <sheetData sheetId="1"/>
      <sheetData sheetId="2">
        <row r="2">
          <cell r="C2">
            <v>131788808</v>
          </cell>
        </row>
        <row r="4">
          <cell r="C4">
            <v>131788808</v>
          </cell>
        </row>
        <row r="5">
          <cell r="C5">
            <v>29864996</v>
          </cell>
        </row>
        <row r="6">
          <cell r="C6">
            <v>34800000</v>
          </cell>
        </row>
        <row r="13">
          <cell r="C13">
            <v>0</v>
          </cell>
        </row>
        <row r="14">
          <cell r="C14">
            <v>196453804</v>
          </cell>
        </row>
        <row r="18">
          <cell r="C18">
            <v>1000000</v>
          </cell>
        </row>
        <row r="19">
          <cell r="C19">
            <v>270000</v>
          </cell>
        </row>
        <row r="20">
          <cell r="C20">
            <v>1270000</v>
          </cell>
          <cell r="BL20">
            <v>1270000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1270000</v>
          </cell>
        </row>
        <row r="30">
          <cell r="C30">
            <v>197723804</v>
          </cell>
        </row>
        <row r="32">
          <cell r="C32">
            <v>197723804</v>
          </cell>
        </row>
      </sheetData>
      <sheetData sheetId="3"/>
      <sheetData sheetId="4">
        <row r="2">
          <cell r="AX2">
            <v>37752000</v>
          </cell>
        </row>
        <row r="3">
          <cell r="AX3">
            <v>0</v>
          </cell>
        </row>
        <row r="4">
          <cell r="AX4">
            <v>37752000</v>
          </cell>
        </row>
        <row r="5">
          <cell r="AX5">
            <v>7362000</v>
          </cell>
        </row>
        <row r="6">
          <cell r="AX6">
            <v>4500000</v>
          </cell>
        </row>
        <row r="7">
          <cell r="AX7">
            <v>0</v>
          </cell>
        </row>
        <row r="8">
          <cell r="AX8">
            <v>0</v>
          </cell>
        </row>
        <row r="9">
          <cell r="AX9">
            <v>0</v>
          </cell>
        </row>
        <row r="10">
          <cell r="AX10">
            <v>0</v>
          </cell>
        </row>
        <row r="11">
          <cell r="AX11">
            <v>0</v>
          </cell>
        </row>
        <row r="12">
          <cell r="AX12">
            <v>0</v>
          </cell>
        </row>
        <row r="13">
          <cell r="AX13">
            <v>0</v>
          </cell>
        </row>
        <row r="14">
          <cell r="AX14">
            <v>49614000</v>
          </cell>
        </row>
        <row r="15">
          <cell r="AX15">
            <v>0</v>
          </cell>
        </row>
        <row r="17">
          <cell r="AX17">
            <v>0</v>
          </cell>
        </row>
        <row r="18">
          <cell r="AX18">
            <v>0</v>
          </cell>
        </row>
        <row r="19">
          <cell r="AX19">
            <v>0</v>
          </cell>
        </row>
        <row r="20">
          <cell r="AX20">
            <v>0</v>
          </cell>
        </row>
        <row r="21">
          <cell r="AX21">
            <v>0</v>
          </cell>
        </row>
        <row r="22">
          <cell r="AX22">
            <v>0</v>
          </cell>
        </row>
        <row r="23">
          <cell r="AX23">
            <v>0</v>
          </cell>
        </row>
        <row r="24">
          <cell r="AX24">
            <v>0</v>
          </cell>
        </row>
        <row r="25">
          <cell r="AX25">
            <v>0</v>
          </cell>
        </row>
        <row r="26">
          <cell r="AX26">
            <v>0</v>
          </cell>
        </row>
        <row r="27">
          <cell r="AX27">
            <v>0</v>
          </cell>
        </row>
        <row r="28">
          <cell r="AX28">
            <v>0</v>
          </cell>
        </row>
        <row r="29">
          <cell r="AX29">
            <v>0</v>
          </cell>
        </row>
        <row r="30">
          <cell r="AX30">
            <v>49614000</v>
          </cell>
        </row>
        <row r="31">
          <cell r="AX31">
            <v>0</v>
          </cell>
        </row>
        <row r="32">
          <cell r="AX32">
            <v>49614000</v>
          </cell>
        </row>
      </sheetData>
      <sheetData sheetId="5">
        <row r="2">
          <cell r="C2">
            <v>78042312</v>
          </cell>
        </row>
        <row r="4">
          <cell r="C4">
            <v>78042312</v>
          </cell>
        </row>
        <row r="5">
          <cell r="C5">
            <v>17424651</v>
          </cell>
        </row>
        <row r="6">
          <cell r="C6">
            <v>314700861</v>
          </cell>
        </row>
        <row r="13">
          <cell r="C13">
            <v>0</v>
          </cell>
        </row>
        <row r="14">
          <cell r="C14">
            <v>410167824</v>
          </cell>
        </row>
        <row r="18">
          <cell r="C18">
            <v>4633748</v>
          </cell>
        </row>
        <row r="19">
          <cell r="C19">
            <v>1386112</v>
          </cell>
        </row>
        <row r="20">
          <cell r="C20">
            <v>6019860</v>
          </cell>
          <cell r="BL20">
            <v>6019860</v>
          </cell>
        </row>
        <row r="24">
          <cell r="C24">
            <v>0</v>
          </cell>
          <cell r="BL24">
            <v>0</v>
          </cell>
        </row>
        <row r="26">
          <cell r="C26">
            <v>5800000</v>
          </cell>
        </row>
        <row r="28">
          <cell r="C28">
            <v>5800000</v>
          </cell>
        </row>
        <row r="29">
          <cell r="C29">
            <v>11819860</v>
          </cell>
        </row>
        <row r="30">
          <cell r="C30">
            <v>421987684</v>
          </cell>
        </row>
        <row r="32">
          <cell r="C32">
            <v>421987684</v>
          </cell>
        </row>
      </sheetData>
      <sheetData sheetId="6">
        <row r="2">
          <cell r="C2">
            <v>40616060</v>
          </cell>
        </row>
        <row r="3">
          <cell r="C3">
            <v>4688940</v>
          </cell>
        </row>
        <row r="4">
          <cell r="C4">
            <v>45305000</v>
          </cell>
        </row>
        <row r="5">
          <cell r="C5">
            <v>9486466</v>
          </cell>
        </row>
        <row r="6">
          <cell r="C6">
            <v>76112000</v>
          </cell>
        </row>
        <row r="13">
          <cell r="C13">
            <v>0</v>
          </cell>
        </row>
        <row r="14">
          <cell r="C14">
            <v>130903466</v>
          </cell>
        </row>
        <row r="16">
          <cell r="C16">
            <v>59130148</v>
          </cell>
        </row>
        <row r="19">
          <cell r="C19">
            <v>15965140</v>
          </cell>
        </row>
        <row r="20">
          <cell r="C20">
            <v>75095288</v>
          </cell>
          <cell r="BL20">
            <v>75095288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75095288</v>
          </cell>
        </row>
        <row r="30">
          <cell r="C30">
            <v>205998754</v>
          </cell>
        </row>
        <row r="32">
          <cell r="C32">
            <v>205998754</v>
          </cell>
        </row>
      </sheetData>
      <sheetData sheetId="7">
        <row r="2">
          <cell r="C2">
            <v>34419385</v>
          </cell>
        </row>
        <row r="3">
          <cell r="C3">
            <v>200000</v>
          </cell>
        </row>
        <row r="4">
          <cell r="C4">
            <v>34619385</v>
          </cell>
        </row>
        <row r="5">
          <cell r="C5">
            <v>6734300</v>
          </cell>
        </row>
        <row r="6">
          <cell r="C6">
            <v>10400000</v>
          </cell>
        </row>
        <row r="13">
          <cell r="C13">
            <v>0</v>
          </cell>
        </row>
        <row r="14">
          <cell r="C14">
            <v>51753685</v>
          </cell>
        </row>
        <row r="20">
          <cell r="C20">
            <v>0</v>
          </cell>
          <cell r="BL20">
            <v>0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51753685</v>
          </cell>
        </row>
        <row r="32">
          <cell r="C32">
            <v>51753685</v>
          </cell>
        </row>
      </sheetData>
      <sheetData sheetId="8">
        <row r="2">
          <cell r="C2">
            <v>15333400</v>
          </cell>
        </row>
        <row r="3">
          <cell r="C3">
            <v>6858750</v>
          </cell>
        </row>
        <row r="4">
          <cell r="C4">
            <v>22192150</v>
          </cell>
        </row>
        <row r="5">
          <cell r="C5">
            <v>4233367</v>
          </cell>
        </row>
        <row r="6">
          <cell r="C6">
            <v>11200000</v>
          </cell>
        </row>
        <row r="13">
          <cell r="C13">
            <v>0</v>
          </cell>
        </row>
        <row r="14">
          <cell r="C14">
            <v>37625517</v>
          </cell>
        </row>
        <row r="20">
          <cell r="C20">
            <v>0</v>
          </cell>
          <cell r="BL20">
            <v>0</v>
          </cell>
        </row>
        <row r="24">
          <cell r="C24">
            <v>0</v>
          </cell>
          <cell r="BL24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37625517</v>
          </cell>
        </row>
        <row r="32">
          <cell r="C32">
            <v>37625517</v>
          </cell>
        </row>
      </sheetData>
      <sheetData sheetId="9">
        <row r="5">
          <cell r="F5">
            <v>409012720</v>
          </cell>
          <cell r="AL5">
            <v>409012720</v>
          </cell>
        </row>
        <row r="6">
          <cell r="F6">
            <v>87604981</v>
          </cell>
          <cell r="AL6">
            <v>87604981</v>
          </cell>
        </row>
        <row r="7">
          <cell r="AL7">
            <v>940277448</v>
          </cell>
        </row>
        <row r="8">
          <cell r="F8">
            <v>20667000</v>
          </cell>
          <cell r="AL8">
            <v>20667000</v>
          </cell>
        </row>
        <row r="9">
          <cell r="AL9">
            <v>5875524</v>
          </cell>
        </row>
        <row r="10">
          <cell r="F10">
            <v>668667533</v>
          </cell>
          <cell r="AL10">
            <v>668667533</v>
          </cell>
        </row>
        <row r="11">
          <cell r="AL11">
            <v>20800000</v>
          </cell>
        </row>
        <row r="12">
          <cell r="F12">
            <v>41650000</v>
          </cell>
        </row>
        <row r="21">
          <cell r="F21">
            <v>2099477957</v>
          </cell>
          <cell r="AL21">
            <v>2099477957</v>
          </cell>
        </row>
        <row r="25">
          <cell r="F25">
            <v>160656424</v>
          </cell>
          <cell r="AL25">
            <v>160656424</v>
          </cell>
        </row>
        <row r="26">
          <cell r="F26">
            <v>0</v>
          </cell>
        </row>
        <row r="27">
          <cell r="F27">
            <v>20639295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md. Önkorm.kötelező "/>
      <sheetName val="Kmd. Önkorm.önként"/>
      <sheetName val="Kmd. Hivatal kötelező"/>
      <sheetName val="Kmd. Város Gondn.kötelező"/>
      <sheetName val="Körmendi Kult. Közp.kötelezö"/>
      <sheetName val="Faludi F Könyvtár kötelező "/>
      <sheetName val="Múzeum önként vállalt"/>
      <sheetName val="Bevételek  összesen "/>
    </sheetNames>
    <sheetDataSet>
      <sheetData sheetId="0">
        <row r="2">
          <cell r="C2">
            <v>77730103</v>
          </cell>
        </row>
        <row r="3">
          <cell r="C3">
            <v>249421399</v>
          </cell>
        </row>
        <row r="4">
          <cell r="C4">
            <v>265628832</v>
          </cell>
        </row>
        <row r="5">
          <cell r="C5">
            <v>13530220</v>
          </cell>
        </row>
        <row r="7">
          <cell r="C7">
            <v>606310554</v>
          </cell>
        </row>
        <row r="8">
          <cell r="C8">
            <v>85451934</v>
          </cell>
        </row>
        <row r="9">
          <cell r="C9">
            <v>691762488</v>
          </cell>
        </row>
        <row r="10">
          <cell r="C10">
            <v>18515176</v>
          </cell>
        </row>
        <row r="11">
          <cell r="C11">
            <v>862000000</v>
          </cell>
        </row>
        <row r="12">
          <cell r="C12">
            <v>34000000</v>
          </cell>
        </row>
        <row r="14">
          <cell r="C14">
            <v>2500000</v>
          </cell>
        </row>
        <row r="15">
          <cell r="C15">
            <v>898500000</v>
          </cell>
        </row>
        <row r="16">
          <cell r="C16">
            <v>137145000</v>
          </cell>
        </row>
        <row r="18">
          <cell r="C18">
            <v>52300000</v>
          </cell>
        </row>
        <row r="19">
          <cell r="C19">
            <v>52300000</v>
          </cell>
        </row>
        <row r="20">
          <cell r="C20">
            <v>5000000</v>
          </cell>
        </row>
        <row r="21">
          <cell r="C21">
            <v>360000</v>
          </cell>
        </row>
        <row r="22">
          <cell r="C22">
            <v>30000000</v>
          </cell>
        </row>
        <row r="23">
          <cell r="C23">
            <v>30360000</v>
          </cell>
        </row>
        <row r="24">
          <cell r="C24">
            <v>759117520</v>
          </cell>
        </row>
        <row r="25">
          <cell r="C25">
            <v>418432907</v>
          </cell>
        </row>
        <row r="26">
          <cell r="C26">
            <v>1164119681</v>
          </cell>
        </row>
        <row r="27">
          <cell r="C27">
            <v>98613391</v>
          </cell>
          <cell r="BB27">
            <v>98613391</v>
          </cell>
        </row>
        <row r="28">
          <cell r="C28">
            <v>20599371</v>
          </cell>
        </row>
        <row r="29">
          <cell r="C29">
            <v>2460882870</v>
          </cell>
        </row>
        <row r="30">
          <cell r="C30">
            <v>1833582664</v>
          </cell>
        </row>
        <row r="31">
          <cell r="C31">
            <v>4294465534</v>
          </cell>
        </row>
      </sheetData>
      <sheetData sheetId="1">
        <row r="2">
          <cell r="AQ2">
            <v>0</v>
          </cell>
        </row>
        <row r="3">
          <cell r="AQ3">
            <v>0</v>
          </cell>
        </row>
        <row r="4">
          <cell r="AQ4">
            <v>0</v>
          </cell>
        </row>
        <row r="5">
          <cell r="AQ5">
            <v>7493000</v>
          </cell>
        </row>
        <row r="6">
          <cell r="AQ6">
            <v>0</v>
          </cell>
        </row>
        <row r="7">
          <cell r="AQ7">
            <v>7493000</v>
          </cell>
        </row>
        <row r="8">
          <cell r="AQ8">
            <v>0</v>
          </cell>
        </row>
        <row r="9">
          <cell r="AQ9">
            <v>7493000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>
            <v>0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>
            <v>0</v>
          </cell>
        </row>
        <row r="18">
          <cell r="AQ18">
            <v>0</v>
          </cell>
        </row>
        <row r="19">
          <cell r="AQ19">
            <v>0</v>
          </cell>
        </row>
        <row r="20">
          <cell r="AQ20">
            <v>0</v>
          </cell>
        </row>
        <row r="22">
          <cell r="AQ22">
            <v>0</v>
          </cell>
        </row>
        <row r="23">
          <cell r="AQ23">
            <v>0</v>
          </cell>
        </row>
        <row r="24">
          <cell r="AQ24">
            <v>0</v>
          </cell>
        </row>
        <row r="25">
          <cell r="AQ25">
            <v>0</v>
          </cell>
        </row>
        <row r="26">
          <cell r="AQ26">
            <v>0</v>
          </cell>
        </row>
        <row r="28">
          <cell r="AQ28">
            <v>0</v>
          </cell>
        </row>
        <row r="29">
          <cell r="AQ29">
            <v>0</v>
          </cell>
        </row>
        <row r="30">
          <cell r="AQ30">
            <v>7493000</v>
          </cell>
        </row>
        <row r="31">
          <cell r="AQ31">
            <v>7493000</v>
          </cell>
        </row>
      </sheetData>
      <sheetData sheetId="2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9500000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237837804</v>
          </cell>
          <cell r="BA28">
            <v>237837804</v>
          </cell>
        </row>
        <row r="29">
          <cell r="C29">
            <v>237837804</v>
          </cell>
        </row>
        <row r="30">
          <cell r="C30">
            <v>9500000</v>
          </cell>
        </row>
        <row r="31">
          <cell r="C31">
            <v>247337804</v>
          </cell>
        </row>
      </sheetData>
      <sheetData sheetId="3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170021572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251966112</v>
          </cell>
          <cell r="BA28">
            <v>251966112</v>
          </cell>
        </row>
        <row r="29">
          <cell r="C29">
            <v>251966112</v>
          </cell>
        </row>
        <row r="30">
          <cell r="C30">
            <v>170021572</v>
          </cell>
        </row>
        <row r="31">
          <cell r="C31">
            <v>421987684</v>
          </cell>
        </row>
      </sheetData>
      <sheetData sheetId="4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71483978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17000000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2500000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8">
          <cell r="C28">
            <v>115014776</v>
          </cell>
          <cell r="BA28">
            <v>115014776</v>
          </cell>
        </row>
        <row r="29">
          <cell r="C29">
            <v>115014776</v>
          </cell>
        </row>
        <row r="30">
          <cell r="C30">
            <v>90983978</v>
          </cell>
        </row>
        <row r="31">
          <cell r="C31">
            <v>205998754</v>
          </cell>
        </row>
      </sheetData>
      <sheetData sheetId="5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2000000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49753685</v>
          </cell>
          <cell r="BA28">
            <v>49753685</v>
          </cell>
        </row>
        <row r="29">
          <cell r="C29">
            <v>49753685</v>
          </cell>
        </row>
        <row r="30">
          <cell r="C30">
            <v>2000000</v>
          </cell>
        </row>
        <row r="31">
          <cell r="C31">
            <v>51753685</v>
          </cell>
        </row>
      </sheetData>
      <sheetData sheetId="6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4500000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33125517</v>
          </cell>
          <cell r="BA28">
            <v>33125517</v>
          </cell>
        </row>
        <row r="29">
          <cell r="C29">
            <v>33125517</v>
          </cell>
        </row>
        <row r="30">
          <cell r="C30">
            <v>4500000</v>
          </cell>
        </row>
        <row r="31">
          <cell r="C31">
            <v>37625517</v>
          </cell>
        </row>
      </sheetData>
      <sheetData sheetId="7">
        <row r="8">
          <cell r="AC8">
            <v>613803554</v>
          </cell>
        </row>
        <row r="11">
          <cell r="C11">
            <v>89999154</v>
          </cell>
        </row>
        <row r="16">
          <cell r="E16">
            <v>898500000</v>
          </cell>
        </row>
        <row r="17">
          <cell r="AC17">
            <v>340166572</v>
          </cell>
        </row>
        <row r="20">
          <cell r="E20">
            <v>52300000</v>
          </cell>
        </row>
        <row r="21">
          <cell r="AC21">
            <v>7500000</v>
          </cell>
        </row>
        <row r="22">
          <cell r="AC22">
            <v>360000</v>
          </cell>
        </row>
        <row r="23">
          <cell r="AC23">
            <v>30000000</v>
          </cell>
        </row>
        <row r="26">
          <cell r="C26">
            <v>418432907</v>
          </cell>
        </row>
        <row r="27">
          <cell r="C27">
            <v>1164119681</v>
          </cell>
          <cell r="E27">
            <v>1164119681</v>
          </cell>
        </row>
        <row r="28">
          <cell r="E28">
            <v>98613391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opLeftCell="A16" zoomScaleNormal="100" workbookViewId="0">
      <selection activeCell="A35" sqref="A35"/>
    </sheetView>
  </sheetViews>
  <sheetFormatPr defaultRowHeight="15"/>
  <cols>
    <col min="1" max="1" width="85.28515625" bestFit="1" customWidth="1"/>
    <col min="2" max="2" width="20.42578125" style="63" bestFit="1" customWidth="1"/>
    <col min="3" max="3" width="80.42578125" style="62" bestFit="1" customWidth="1"/>
    <col min="4" max="4" width="20.7109375" style="62" bestFit="1" customWidth="1"/>
    <col min="5" max="5" width="13.5703125" style="62" bestFit="1" customWidth="1"/>
    <col min="6" max="6" width="14.5703125" style="62" bestFit="1" customWidth="1"/>
    <col min="7" max="7" width="10.85546875" style="62" bestFit="1" customWidth="1"/>
    <col min="8" max="8" width="11.5703125" style="62" bestFit="1" customWidth="1"/>
  </cols>
  <sheetData>
    <row r="1" spans="1:6" ht="54" customHeight="1">
      <c r="A1" s="107" t="s">
        <v>128</v>
      </c>
      <c r="B1" s="108" t="s">
        <v>492</v>
      </c>
      <c r="C1" s="107" t="s">
        <v>129</v>
      </c>
      <c r="D1" s="108" t="s">
        <v>492</v>
      </c>
    </row>
    <row r="2" spans="1:6" ht="30" customHeight="1">
      <c r="A2" s="109" t="s">
        <v>130</v>
      </c>
      <c r="B2" s="110"/>
      <c r="C2" s="109" t="s">
        <v>130</v>
      </c>
      <c r="D2" s="111"/>
    </row>
    <row r="3" spans="1:6" ht="30" customHeight="1">
      <c r="A3" s="80" t="s">
        <v>131</v>
      </c>
      <c r="B3" s="80">
        <f>'[1]kiadások  összesen '!$F$5</f>
        <v>409012720</v>
      </c>
      <c r="C3" s="81" t="s">
        <v>264</v>
      </c>
      <c r="D3" s="80">
        <f>'[2]Bevételek  összesen '!$AC$8</f>
        <v>613803554</v>
      </c>
    </row>
    <row r="4" spans="1:6" ht="30" customHeight="1">
      <c r="A4" s="80" t="s">
        <v>132</v>
      </c>
      <c r="B4" s="80">
        <f>'[1]kiadások  összesen '!$F$6</f>
        <v>87604981</v>
      </c>
      <c r="C4" s="81" t="s">
        <v>263</v>
      </c>
      <c r="D4" s="80">
        <f>1000000+1000000+1200000</f>
        <v>3200000</v>
      </c>
    </row>
    <row r="5" spans="1:6" ht="30" customHeight="1">
      <c r="A5" s="80" t="s">
        <v>133</v>
      </c>
      <c r="B5" s="80">
        <v>655124975</v>
      </c>
      <c r="C5" s="81" t="s">
        <v>304</v>
      </c>
      <c r="D5" s="80">
        <f>11000000</f>
        <v>11000000</v>
      </c>
    </row>
    <row r="6" spans="1:6" ht="30" customHeight="1">
      <c r="A6" s="80" t="s">
        <v>286</v>
      </c>
      <c r="B6" s="80">
        <f>14499333</f>
        <v>14499333</v>
      </c>
      <c r="C6" s="81" t="s">
        <v>317</v>
      </c>
      <c r="D6" s="80">
        <f>26461594</f>
        <v>26461594</v>
      </c>
    </row>
    <row r="7" spans="1:6" ht="30" customHeight="1">
      <c r="A7" s="80" t="s">
        <v>392</v>
      </c>
      <c r="B7" s="80">
        <v>270653140</v>
      </c>
      <c r="C7" s="81" t="s">
        <v>305</v>
      </c>
      <c r="D7" s="80">
        <f>34790340+10000000</f>
        <v>44790340</v>
      </c>
      <c r="E7" s="63"/>
      <c r="F7" s="63">
        <f>D3+D4+D5+D6+D7</f>
        <v>699255488</v>
      </c>
    </row>
    <row r="8" spans="1:6" ht="30" customHeight="1">
      <c r="A8" s="80" t="s">
        <v>134</v>
      </c>
      <c r="B8" s="80">
        <f>'[1]kiadások  összesen '!$F$8</f>
        <v>20667000</v>
      </c>
      <c r="C8" s="81" t="s">
        <v>464</v>
      </c>
      <c r="D8" s="80">
        <f>'[2]Bevételek  összesen '!$E$16</f>
        <v>898500000</v>
      </c>
      <c r="F8" s="63"/>
    </row>
    <row r="9" spans="1:6" ht="30" customHeight="1">
      <c r="A9" s="80" t="s">
        <v>466</v>
      </c>
      <c r="B9" s="80">
        <f>'[1]kiadások  összesen '!$AL$9</f>
        <v>5875524</v>
      </c>
      <c r="C9" s="81" t="s">
        <v>463</v>
      </c>
      <c r="D9" s="80">
        <f>'[2]Bevételek  összesen '!$AC$17-D10-D11</f>
        <v>260336572</v>
      </c>
      <c r="F9" s="63"/>
    </row>
    <row r="10" spans="1:6" ht="30" customHeight="1">
      <c r="A10" s="80" t="s">
        <v>135</v>
      </c>
      <c r="B10" s="80">
        <f>'[1]kiadások  összesen '!$F$10</f>
        <v>668667533</v>
      </c>
      <c r="C10" s="81" t="s">
        <v>462</v>
      </c>
      <c r="D10" s="80">
        <v>72000000</v>
      </c>
    </row>
    <row r="11" spans="1:6" ht="30" customHeight="1">
      <c r="A11" s="80" t="s">
        <v>461</v>
      </c>
      <c r="B11" s="80">
        <f>'[1]kiadások  összesen '!$F$12</f>
        <v>41650000</v>
      </c>
      <c r="C11" s="81" t="s">
        <v>284</v>
      </c>
      <c r="D11" s="80">
        <v>7830000</v>
      </c>
      <c r="F11" s="63"/>
    </row>
    <row r="12" spans="1:6" ht="30" customHeight="1">
      <c r="A12" s="80" t="s">
        <v>465</v>
      </c>
      <c r="B12" s="80">
        <f>'[1]kiadások  összesen '!$AL$11</f>
        <v>20800000</v>
      </c>
      <c r="C12" s="81" t="s">
        <v>468</v>
      </c>
      <c r="D12" s="80">
        <f>'[2]Bevételek  összesen '!$AC$21</f>
        <v>7500000</v>
      </c>
      <c r="F12" s="63"/>
    </row>
    <row r="13" spans="1:6" ht="30" customHeight="1">
      <c r="A13" s="80" t="s">
        <v>270</v>
      </c>
      <c r="B13" s="80">
        <f>18198892</f>
        <v>18198892</v>
      </c>
      <c r="C13" s="84" t="s">
        <v>298</v>
      </c>
      <c r="D13" s="87">
        <f>SUM(D2:D12)</f>
        <v>1945422060</v>
      </c>
      <c r="E13" s="63"/>
      <c r="F13" s="63"/>
    </row>
    <row r="14" spans="1:6" ht="30" customHeight="1">
      <c r="A14" s="80" t="s">
        <v>467</v>
      </c>
      <c r="B14" s="80">
        <f>7187655</f>
        <v>7187655</v>
      </c>
      <c r="C14" s="81" t="s">
        <v>391</v>
      </c>
      <c r="D14" s="80">
        <f>'[2]Kmd. Önkorm.kötelező '!$C$28</f>
        <v>20599371</v>
      </c>
      <c r="E14" s="63"/>
      <c r="F14" s="63"/>
    </row>
    <row r="15" spans="1:6" ht="30" customHeight="1">
      <c r="A15" s="87" t="s">
        <v>297</v>
      </c>
      <c r="B15" s="87">
        <f>SUM(B1:B14)</f>
        <v>2219941753</v>
      </c>
      <c r="C15" s="81" t="s">
        <v>266</v>
      </c>
      <c r="D15" s="80">
        <f>5465655+155579340+257387018</f>
        <v>418432013</v>
      </c>
      <c r="E15" s="63"/>
      <c r="F15" s="63"/>
    </row>
    <row r="16" spans="1:6" ht="30" customHeight="1">
      <c r="A16" s="80" t="s">
        <v>272</v>
      </c>
      <c r="B16" s="80">
        <v>20599371</v>
      </c>
      <c r="C16" s="81" t="s">
        <v>303</v>
      </c>
      <c r="D16" s="80">
        <f>'[2]Bevételek  összesen '!$E$28</f>
        <v>98613391</v>
      </c>
      <c r="E16" s="63"/>
      <c r="F16" s="63"/>
    </row>
    <row r="17" spans="1:8" s="1" customFormat="1" ht="30" customHeight="1">
      <c r="A17" s="87" t="s">
        <v>299</v>
      </c>
      <c r="B17" s="87">
        <f>SUM(B15:B16)</f>
        <v>2240541124</v>
      </c>
      <c r="C17" s="84" t="s">
        <v>298</v>
      </c>
      <c r="D17" s="87">
        <f>D13+D14+D15+D16</f>
        <v>2483066835</v>
      </c>
      <c r="E17" s="11"/>
      <c r="F17" s="11"/>
      <c r="G17" s="10"/>
      <c r="H17" s="10"/>
    </row>
    <row r="18" spans="1:8" ht="30" customHeight="1">
      <c r="A18" s="84"/>
      <c r="B18" s="80"/>
      <c r="C18" s="83"/>
      <c r="D18" s="112"/>
      <c r="E18" s="63"/>
      <c r="G18" s="63"/>
      <c r="H18" s="63"/>
    </row>
    <row r="19" spans="1:8" ht="30" customHeight="1">
      <c r="A19" s="84" t="s">
        <v>136</v>
      </c>
      <c r="B19" s="80"/>
      <c r="C19" s="84" t="s">
        <v>136</v>
      </c>
      <c r="D19" s="80"/>
      <c r="F19" s="63"/>
    </row>
    <row r="20" spans="1:8" ht="30" customHeight="1">
      <c r="A20" s="81" t="s">
        <v>137</v>
      </c>
      <c r="B20" s="80">
        <f>'[1]kiadások  összesen '!$F$21</f>
        <v>2099477957</v>
      </c>
      <c r="C20" s="81" t="s">
        <v>138</v>
      </c>
      <c r="D20" s="85">
        <f>'[2]Bevételek  összesen '!$C$11</f>
        <v>89999154</v>
      </c>
    </row>
    <row r="21" spans="1:8" ht="30" customHeight="1">
      <c r="A21" s="81" t="s">
        <v>139</v>
      </c>
      <c r="B21" s="80">
        <f>'[1]kiadások  összesen '!$F$25</f>
        <v>160656424</v>
      </c>
      <c r="C21" s="81" t="s">
        <v>140</v>
      </c>
      <c r="D21" s="80">
        <f>'[2]Bevételek  összesen '!$E$20</f>
        <v>52300000</v>
      </c>
      <c r="F21" s="154"/>
    </row>
    <row r="22" spans="1:8" ht="30" customHeight="1">
      <c r="A22" s="81" t="s">
        <v>141</v>
      </c>
      <c r="B22" s="80">
        <f>'[1]kiadások  összesen '!$F$26+'[1]kiadások  összesen '!$F$27</f>
        <v>20639295</v>
      </c>
      <c r="C22" s="81" t="s">
        <v>265</v>
      </c>
      <c r="D22" s="80">
        <f>'[2]Bevételek  összesen '!$AC$22+'[2]Bevételek  összesen '!$AC$23</f>
        <v>30360000</v>
      </c>
      <c r="F22" s="64"/>
    </row>
    <row r="23" spans="1:8" ht="30" customHeight="1">
      <c r="A23" s="81" t="s">
        <v>308</v>
      </c>
      <c r="B23" s="80">
        <f>40952743</f>
        <v>40952743</v>
      </c>
      <c r="C23" s="84" t="s">
        <v>142</v>
      </c>
      <c r="D23" s="87">
        <f>SUM(D20:D22)</f>
        <v>172659154</v>
      </c>
      <c r="E23" s="63"/>
      <c r="F23" s="64"/>
    </row>
    <row r="24" spans="1:8" ht="30" customHeight="1">
      <c r="A24" s="81" t="s">
        <v>309</v>
      </c>
      <c r="B24" s="80">
        <v>8790676</v>
      </c>
      <c r="C24" s="86" t="s">
        <v>398</v>
      </c>
      <c r="D24" s="80">
        <f>'[2]Kmd. Önkorm.kötelező '!$C$24</f>
        <v>759117520</v>
      </c>
      <c r="F24" s="64"/>
    </row>
    <row r="25" spans="1:8" ht="30" customHeight="1">
      <c r="A25" s="81" t="s">
        <v>310</v>
      </c>
      <c r="B25" s="80">
        <v>7905865</v>
      </c>
      <c r="C25" s="81" t="s">
        <v>285</v>
      </c>
      <c r="D25" s="80">
        <f>340600000</f>
        <v>340600000</v>
      </c>
      <c r="F25" s="64"/>
    </row>
    <row r="26" spans="1:8" ht="30" customHeight="1">
      <c r="A26" s="84" t="s">
        <v>120</v>
      </c>
      <c r="B26" s="87">
        <f>SUM(B19:B25)</f>
        <v>2338422960</v>
      </c>
      <c r="C26" s="81" t="s">
        <v>397</v>
      </c>
      <c r="D26" s="80">
        <v>128828894</v>
      </c>
      <c r="F26" s="154"/>
    </row>
    <row r="27" spans="1:8" ht="30" customHeight="1">
      <c r="A27" s="82"/>
      <c r="B27" s="80"/>
      <c r="C27" s="81" t="s">
        <v>396</v>
      </c>
      <c r="D27" s="80">
        <f>766175659-71483978</f>
        <v>694691681</v>
      </c>
      <c r="F27" s="154"/>
    </row>
    <row r="28" spans="1:8" ht="30" customHeight="1">
      <c r="A28" s="81"/>
      <c r="B28" s="80"/>
      <c r="C28" s="233" t="s">
        <v>300</v>
      </c>
      <c r="D28" s="234">
        <f>SUM(D24:D27)</f>
        <v>1923238095</v>
      </c>
      <c r="F28" s="154"/>
    </row>
    <row r="29" spans="1:8" ht="30" customHeight="1">
      <c r="A29" s="84" t="s">
        <v>302</v>
      </c>
      <c r="B29" s="87">
        <f>B26</f>
        <v>2338422960</v>
      </c>
      <c r="C29" s="84" t="s">
        <v>301</v>
      </c>
      <c r="D29" s="87">
        <f>D23+D28</f>
        <v>2095897249</v>
      </c>
      <c r="E29" s="63"/>
      <c r="F29" s="63"/>
    </row>
    <row r="30" spans="1:8" ht="30" customHeight="1">
      <c r="A30" s="84" t="s">
        <v>143</v>
      </c>
      <c r="B30" s="87">
        <f>SUM(B17+B29)</f>
        <v>4578964084</v>
      </c>
      <c r="C30" s="84" t="s">
        <v>144</v>
      </c>
      <c r="D30" s="87">
        <f>SUM(D17+D29)</f>
        <v>4578964084</v>
      </c>
    </row>
    <row r="31" spans="1:8">
      <c r="A31" s="2"/>
      <c r="B31" s="61"/>
      <c r="C31" s="155"/>
      <c r="D31" s="61"/>
    </row>
    <row r="32" spans="1:8">
      <c r="D32" s="60">
        <v>4578964084</v>
      </c>
      <c r="F32" s="63"/>
    </row>
    <row r="33" spans="2:8" s="1" customFormat="1">
      <c r="B33" s="63">
        <v>4558364713</v>
      </c>
      <c r="C33" s="11"/>
      <c r="D33" s="10"/>
      <c r="E33" s="10"/>
      <c r="F33" s="11"/>
      <c r="G33" s="11"/>
      <c r="H33" s="11"/>
    </row>
    <row r="34" spans="2:8">
      <c r="D34" s="63">
        <f>B30-D30</f>
        <v>0</v>
      </c>
      <c r="F34" s="63"/>
      <c r="G34" s="63"/>
      <c r="H34" s="63"/>
    </row>
    <row r="35" spans="2:8">
      <c r="B35" s="63">
        <f>B30-B33</f>
        <v>20599371</v>
      </c>
      <c r="E35" s="63"/>
      <c r="F35" s="63"/>
      <c r="G35" s="63"/>
      <c r="H35" s="63"/>
    </row>
    <row r="36" spans="2:8">
      <c r="D36" s="63"/>
      <c r="F36" s="63"/>
      <c r="G36" s="63"/>
      <c r="H36" s="63"/>
    </row>
    <row r="37" spans="2:8">
      <c r="F37" s="63"/>
      <c r="G37" s="63"/>
      <c r="H37" s="63"/>
    </row>
    <row r="38" spans="2:8">
      <c r="D38" s="63"/>
      <c r="F38" s="63"/>
      <c r="G38" s="63"/>
      <c r="H38" s="63"/>
    </row>
    <row r="39" spans="2:8">
      <c r="D39" s="63"/>
      <c r="F39" s="63"/>
      <c r="G39" s="63"/>
      <c r="H39" s="63"/>
    </row>
    <row r="40" spans="2:8">
      <c r="D40" s="63"/>
      <c r="E40" s="63"/>
      <c r="F40" s="63"/>
    </row>
    <row r="41" spans="2:8">
      <c r="D41" s="63"/>
      <c r="E41" s="63"/>
      <c r="F41" s="63"/>
    </row>
    <row r="42" spans="2:8">
      <c r="D42" s="63"/>
      <c r="E42" s="63"/>
      <c r="F42" s="63"/>
    </row>
    <row r="43" spans="2:8">
      <c r="D43" s="63"/>
      <c r="E43" s="63"/>
      <c r="F43" s="63"/>
    </row>
    <row r="44" spans="2:8">
      <c r="D44" s="63"/>
      <c r="E44" s="63"/>
      <c r="F44" s="63"/>
    </row>
    <row r="45" spans="2:8">
      <c r="C45" s="156"/>
      <c r="D45" s="63"/>
      <c r="F45" s="63"/>
    </row>
    <row r="46" spans="2:8">
      <c r="C46" s="63"/>
      <c r="D46" s="63"/>
      <c r="F46" s="63"/>
    </row>
    <row r="47" spans="2:8">
      <c r="D47" s="63"/>
      <c r="F47" s="63"/>
    </row>
    <row r="48" spans="2:8">
      <c r="B48" s="157"/>
      <c r="C48" s="156"/>
      <c r="D48" s="63"/>
      <c r="E48" s="63"/>
      <c r="F48" s="63"/>
      <c r="G48" s="63"/>
    </row>
    <row r="49" spans="3:7">
      <c r="D49" s="63"/>
      <c r="E49" s="63"/>
      <c r="F49" s="63"/>
      <c r="G49" s="63"/>
    </row>
    <row r="50" spans="3:7">
      <c r="C50" s="63"/>
      <c r="D50" s="63"/>
      <c r="E50" s="63"/>
      <c r="F50" s="63"/>
      <c r="G50" s="63"/>
    </row>
    <row r="51" spans="3:7">
      <c r="D51" s="63"/>
      <c r="E51" s="63"/>
      <c r="F51" s="63"/>
      <c r="G51" s="63"/>
    </row>
    <row r="52" spans="3:7">
      <c r="D52" s="63"/>
      <c r="E52" s="63"/>
      <c r="F52" s="63"/>
      <c r="G52" s="63"/>
    </row>
    <row r="53" spans="3:7">
      <c r="D53" s="63"/>
      <c r="E53" s="63"/>
      <c r="F53" s="63"/>
      <c r="G53" s="63"/>
    </row>
  </sheetData>
  <phoneticPr fontId="28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>
    <oddHeader xml:space="preserve">&amp;C&amp;"Times New Roman,Normál"&amp;20 Körmend Város Önkormányzata és Intézményei 2019. évi kiemelt kiadási és bevételi jogcímei&amp;R&amp;"Times New Roman,Normál"&amp;16
"1. melléklet .../2019. (...)  önkormányzati rendelethez
adatok Ft-ban"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U943"/>
  <sheetViews>
    <sheetView topLeftCell="A225" zoomScale="25" zoomScaleNormal="25" zoomScaleSheetLayoutView="50" zoomScalePageLayoutView="50" workbookViewId="0">
      <selection activeCell="F231" sqref="F231"/>
    </sheetView>
  </sheetViews>
  <sheetFormatPr defaultColWidth="9.140625" defaultRowHeight="57.75" customHeight="1"/>
  <cols>
    <col min="1" max="1" width="255.7109375" style="79" bestFit="1" customWidth="1"/>
    <col min="2" max="2" width="27" style="70" bestFit="1" customWidth="1"/>
    <col min="3" max="3" width="55.5703125" style="70" bestFit="1" customWidth="1"/>
    <col min="4" max="4" width="46.42578125" style="70" bestFit="1" customWidth="1"/>
    <col min="5" max="5" width="70.140625" style="70" bestFit="1" customWidth="1"/>
    <col min="6" max="6" width="63" style="70" bestFit="1" customWidth="1"/>
    <col min="7" max="16384" width="9.140625" style="70"/>
  </cols>
  <sheetData>
    <row r="1" spans="1:55" ht="35.25" customHeight="1">
      <c r="A1" s="269" t="s">
        <v>0</v>
      </c>
      <c r="B1" s="266" t="s">
        <v>316</v>
      </c>
      <c r="C1" s="275" t="s">
        <v>244</v>
      </c>
      <c r="D1" s="276"/>
      <c r="E1" s="276"/>
      <c r="F1" s="276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55" ht="20.25" customHeight="1">
      <c r="A2" s="270"/>
      <c r="B2" s="267"/>
      <c r="C2" s="276"/>
      <c r="D2" s="276"/>
      <c r="E2" s="276"/>
      <c r="F2" s="276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55" ht="137.25">
      <c r="A3" s="271"/>
      <c r="B3" s="268"/>
      <c r="C3" s="115" t="s">
        <v>314</v>
      </c>
      <c r="D3" s="115" t="s">
        <v>315</v>
      </c>
      <c r="E3" s="115" t="s">
        <v>313</v>
      </c>
      <c r="F3" s="116" t="s">
        <v>260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55" ht="99.95" customHeight="1">
      <c r="A4" s="117" t="s">
        <v>42</v>
      </c>
      <c r="B4" s="118" t="s">
        <v>43</v>
      </c>
      <c r="C4" s="113">
        <f>'[2]Kmd. Önkorm.kötelező '!$C2</f>
        <v>77730103</v>
      </c>
      <c r="D4" s="113">
        <f>'[2]Kmd. Önkorm.önként'!$AQ2</f>
        <v>0</v>
      </c>
      <c r="E4" s="113">
        <v>0</v>
      </c>
      <c r="F4" s="113">
        <f>SUM(C4:E4)</f>
        <v>77730103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55" ht="99.95" customHeight="1">
      <c r="A5" s="117" t="s">
        <v>44</v>
      </c>
      <c r="B5" s="118" t="s">
        <v>45</v>
      </c>
      <c r="C5" s="113">
        <f>'[2]Kmd. Önkorm.kötelező '!$C3</f>
        <v>249421399</v>
      </c>
      <c r="D5" s="113">
        <f>'[2]Kmd. Önkorm.önként'!$AQ3</f>
        <v>0</v>
      </c>
      <c r="E5" s="113">
        <v>0</v>
      </c>
      <c r="F5" s="113">
        <f t="shared" ref="F5:F33" si="0">SUM(C5:E5)</f>
        <v>249421399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55" ht="99.95" customHeight="1">
      <c r="A6" s="117" t="s">
        <v>46</v>
      </c>
      <c r="B6" s="118" t="s">
        <v>47</v>
      </c>
      <c r="C6" s="113">
        <f>'[2]Kmd. Önkorm.kötelező '!$C4</f>
        <v>265628832</v>
      </c>
      <c r="D6" s="113">
        <f>'[2]Kmd. Önkorm.önként'!$AQ4</f>
        <v>0</v>
      </c>
      <c r="E6" s="113">
        <v>0</v>
      </c>
      <c r="F6" s="113">
        <f t="shared" si="0"/>
        <v>265628832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55" ht="99.95" customHeight="1">
      <c r="A7" s="117" t="s">
        <v>48</v>
      </c>
      <c r="B7" s="118" t="s">
        <v>49</v>
      </c>
      <c r="C7" s="113">
        <f>'[2]Kmd. Önkorm.kötelező '!$C5</f>
        <v>13530220</v>
      </c>
      <c r="D7" s="113">
        <f>'[2]Kmd. Önkorm.önként'!$AQ5</f>
        <v>7493000</v>
      </c>
      <c r="E7" s="113">
        <v>0</v>
      </c>
      <c r="F7" s="113">
        <f t="shared" si="0"/>
        <v>21023220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55" ht="99.95" customHeight="1">
      <c r="A8" s="117" t="s">
        <v>50</v>
      </c>
      <c r="B8" s="118" t="s">
        <v>51</v>
      </c>
      <c r="C8" s="113">
        <f>'[2]Kmd. Önkorm.kötelező '!$C6</f>
        <v>0</v>
      </c>
      <c r="D8" s="113">
        <f>'[2]Kmd. Önkorm.önként'!$AQ6</f>
        <v>0</v>
      </c>
      <c r="E8" s="113">
        <v>0</v>
      </c>
      <c r="F8" s="113">
        <f t="shared" si="0"/>
        <v>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55" ht="99.95" customHeight="1">
      <c r="A9" s="119" t="s">
        <v>117</v>
      </c>
      <c r="B9" s="120" t="s">
        <v>53</v>
      </c>
      <c r="C9" s="113">
        <f>'[2]Kmd. Önkorm.kötelező '!$C7</f>
        <v>606310554</v>
      </c>
      <c r="D9" s="113">
        <f>'[2]Kmd. Önkorm.önként'!$AQ7</f>
        <v>7493000</v>
      </c>
      <c r="E9" s="113">
        <v>0</v>
      </c>
      <c r="F9" s="113">
        <f t="shared" si="0"/>
        <v>613803554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55" ht="99.95" customHeight="1" thickBot="1">
      <c r="A10" s="119" t="s">
        <v>54</v>
      </c>
      <c r="B10" s="118" t="s">
        <v>55</v>
      </c>
      <c r="C10" s="113">
        <f>'[2]Kmd. Önkorm.kötelező '!$C8</f>
        <v>85451934</v>
      </c>
      <c r="D10" s="113">
        <f>'[2]Kmd. Önkorm.önként'!$AQ8</f>
        <v>0</v>
      </c>
      <c r="E10" s="113">
        <v>0</v>
      </c>
      <c r="F10" s="113">
        <f t="shared" si="0"/>
        <v>85451934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</row>
    <row r="11" spans="1:55" s="72" customFormat="1" ht="99.95" customHeight="1" thickBot="1">
      <c r="A11" s="121" t="s">
        <v>56</v>
      </c>
      <c r="B11" s="122" t="s">
        <v>57</v>
      </c>
      <c r="C11" s="114">
        <f>'[2]Kmd. Önkorm.kötelező '!$C9</f>
        <v>691762488</v>
      </c>
      <c r="D11" s="113">
        <f>'[2]Kmd. Önkorm.önként'!$AQ9</f>
        <v>7493000</v>
      </c>
      <c r="E11" s="114">
        <v>0</v>
      </c>
      <c r="F11" s="114">
        <f t="shared" si="0"/>
        <v>699255488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s="72" customFormat="1" ht="99.95" customHeight="1" thickBot="1">
      <c r="A12" s="121" t="s">
        <v>58</v>
      </c>
      <c r="B12" s="122" t="s">
        <v>59</v>
      </c>
      <c r="C12" s="114">
        <f>'[2]Kmd. Önkorm.kötelező '!$C10</f>
        <v>18515176</v>
      </c>
      <c r="D12" s="113">
        <f>'[2]Kmd. Önkorm.önként'!$AQ10</f>
        <v>0</v>
      </c>
      <c r="E12" s="114">
        <v>0</v>
      </c>
      <c r="F12" s="114">
        <f t="shared" si="0"/>
        <v>18515176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</row>
    <row r="13" spans="1:55" ht="99.95" customHeight="1">
      <c r="A13" s="119" t="s">
        <v>292</v>
      </c>
      <c r="B13" s="118" t="s">
        <v>61</v>
      </c>
      <c r="C13" s="113">
        <f>'[2]Kmd. Önkorm.kötelező '!$C11</f>
        <v>862000000</v>
      </c>
      <c r="D13" s="113">
        <f>'[2]Kmd. Önkorm.önként'!$AQ11</f>
        <v>0</v>
      </c>
      <c r="E13" s="113">
        <v>0</v>
      </c>
      <c r="F13" s="113">
        <f t="shared" si="0"/>
        <v>862000000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</row>
    <row r="14" spans="1:55" ht="99.95" customHeight="1">
      <c r="A14" s="119" t="s">
        <v>62</v>
      </c>
      <c r="B14" s="118" t="s">
        <v>63</v>
      </c>
      <c r="C14" s="113">
        <f>'[2]Kmd. Önkorm.kötelező '!$C12</f>
        <v>34000000</v>
      </c>
      <c r="D14" s="113">
        <f>'[2]Kmd. Önkorm.önként'!$AQ12</f>
        <v>0</v>
      </c>
      <c r="E14" s="113">
        <v>0</v>
      </c>
      <c r="F14" s="113">
        <f t="shared" si="0"/>
        <v>34000000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</row>
    <row r="15" spans="1:55" ht="99.95" customHeight="1">
      <c r="A15" s="119" t="s">
        <v>293</v>
      </c>
      <c r="B15" s="118" t="s">
        <v>164</v>
      </c>
      <c r="C15" s="113">
        <f>'[2]Kmd. Önkorm.kötelező '!$C13</f>
        <v>0</v>
      </c>
      <c r="D15" s="113">
        <f>'[2]Kmd. Önkorm.önként'!$AQ13</f>
        <v>0</v>
      </c>
      <c r="E15" s="113">
        <v>0</v>
      </c>
      <c r="F15" s="113">
        <f t="shared" si="0"/>
        <v>0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</row>
    <row r="16" spans="1:55" ht="99.95" customHeight="1" thickBot="1">
      <c r="A16" s="119" t="s">
        <v>64</v>
      </c>
      <c r="B16" s="118" t="s">
        <v>65</v>
      </c>
      <c r="C16" s="113">
        <f>'[2]Kmd. Önkorm.kötelező '!$C14</f>
        <v>2500000</v>
      </c>
      <c r="D16" s="113">
        <f>'[2]Kmd. Önkorm.önként'!$AQ14</f>
        <v>0</v>
      </c>
      <c r="E16" s="113">
        <v>0</v>
      </c>
      <c r="F16" s="113">
        <f t="shared" si="0"/>
        <v>2500000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</row>
    <row r="17" spans="1:56" s="72" customFormat="1" ht="99.95" customHeight="1" thickBot="1">
      <c r="A17" s="121" t="s">
        <v>124</v>
      </c>
      <c r="B17" s="122" t="s">
        <v>67</v>
      </c>
      <c r="C17" s="114">
        <f>'[2]Kmd. Önkorm.kötelező '!$C15</f>
        <v>898500000</v>
      </c>
      <c r="D17" s="113">
        <f>'[2]Kmd. Önkorm.önként'!$AQ15</f>
        <v>0</v>
      </c>
      <c r="E17" s="114">
        <v>0</v>
      </c>
      <c r="F17" s="114">
        <f t="shared" si="0"/>
        <v>898500000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</row>
    <row r="18" spans="1:56" s="72" customFormat="1" ht="99.95" customHeight="1" thickBot="1">
      <c r="A18" s="121" t="s">
        <v>123</v>
      </c>
      <c r="B18" s="122" t="s">
        <v>69</v>
      </c>
      <c r="C18" s="114">
        <f>'[2]Kmd. Önkorm.kötelező '!$C16</f>
        <v>137145000</v>
      </c>
      <c r="D18" s="113">
        <f>'[2]Kmd. Önkorm.önként'!$AQ16</f>
        <v>0</v>
      </c>
      <c r="E18" s="114">
        <v>0</v>
      </c>
      <c r="F18" s="114">
        <f t="shared" si="0"/>
        <v>137145000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</row>
    <row r="19" spans="1:56" ht="99.95" customHeight="1">
      <c r="A19" s="117" t="s">
        <v>70</v>
      </c>
      <c r="B19" s="118" t="s">
        <v>71</v>
      </c>
      <c r="C19" s="113">
        <f>'[2]Kmd. Önkorm.kötelező '!$C17</f>
        <v>0</v>
      </c>
      <c r="D19" s="113">
        <f>'[2]Kmd. Önkorm.önként'!$AQ17</f>
        <v>0</v>
      </c>
      <c r="E19" s="113">
        <v>0</v>
      </c>
      <c r="F19" s="113">
        <f t="shared" si="0"/>
        <v>0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</row>
    <row r="20" spans="1:56" s="74" customFormat="1" ht="99.95" customHeight="1" thickBot="1">
      <c r="A20" s="123" t="s">
        <v>121</v>
      </c>
      <c r="B20" s="122" t="s">
        <v>73</v>
      </c>
      <c r="C20" s="114">
        <f>'[2]Kmd. Önkorm.kötelező '!$C18</f>
        <v>52300000</v>
      </c>
      <c r="D20" s="113">
        <f>'[2]Kmd. Önkorm.önként'!$AQ18</f>
        <v>0</v>
      </c>
      <c r="E20" s="114">
        <v>0</v>
      </c>
      <c r="F20" s="114">
        <f t="shared" si="0"/>
        <v>52300000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3"/>
    </row>
    <row r="21" spans="1:56" s="75" customFormat="1" ht="99.95" customHeight="1" thickBot="1">
      <c r="A21" s="117" t="s">
        <v>122</v>
      </c>
      <c r="B21" s="118" t="s">
        <v>73</v>
      </c>
      <c r="C21" s="113">
        <f>'[2]Kmd. Önkorm.kötelező '!$C19</f>
        <v>52300000</v>
      </c>
      <c r="D21" s="113">
        <f>'[2]Kmd. Önkorm.önként'!$AQ19</f>
        <v>0</v>
      </c>
      <c r="E21" s="113">
        <v>0</v>
      </c>
      <c r="F21" s="113">
        <f t="shared" si="0"/>
        <v>52300000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</row>
    <row r="22" spans="1:56" s="72" customFormat="1" ht="99.95" customHeight="1" thickBot="1">
      <c r="A22" s="123" t="s">
        <v>125</v>
      </c>
      <c r="B22" s="122" t="s">
        <v>75</v>
      </c>
      <c r="C22" s="114">
        <f>'[2]Kmd. Önkorm.kötelező '!$C20</f>
        <v>5000000</v>
      </c>
      <c r="D22" s="113">
        <f>'[2]Kmd. Önkorm.önként'!$AQ20</f>
        <v>0</v>
      </c>
      <c r="E22" s="114">
        <v>0</v>
      </c>
      <c r="F22" s="114">
        <f t="shared" si="0"/>
        <v>5000000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</row>
    <row r="23" spans="1:56" s="71" customFormat="1" ht="99.95" customHeight="1">
      <c r="A23" s="117" t="s">
        <v>255</v>
      </c>
      <c r="B23" s="118" t="s">
        <v>254</v>
      </c>
      <c r="C23" s="113">
        <f>'[2]Kmd. Önkorm.kötelező '!$C21</f>
        <v>360000</v>
      </c>
      <c r="D23" s="113">
        <f>'[2]Kmd. Önkorm.önként'!$AQ21</f>
        <v>0</v>
      </c>
      <c r="E23" s="113">
        <v>0</v>
      </c>
      <c r="F23" s="113">
        <f t="shared" si="0"/>
        <v>360000</v>
      </c>
    </row>
    <row r="24" spans="1:56" ht="99.95" customHeight="1" thickBot="1">
      <c r="A24" s="117" t="s">
        <v>76</v>
      </c>
      <c r="B24" s="118" t="s">
        <v>77</v>
      </c>
      <c r="C24" s="113">
        <f>'[2]Kmd. Önkorm.kötelező '!$C22</f>
        <v>30000000</v>
      </c>
      <c r="D24" s="113">
        <f>'[2]Kmd. Önkorm.önként'!$AQ22</f>
        <v>0</v>
      </c>
      <c r="E24" s="113">
        <v>0</v>
      </c>
      <c r="F24" s="113">
        <f t="shared" si="0"/>
        <v>30000000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</row>
    <row r="25" spans="1:56" s="72" customFormat="1" ht="99.95" customHeight="1" thickBot="1">
      <c r="A25" s="123" t="s">
        <v>126</v>
      </c>
      <c r="B25" s="122" t="s">
        <v>80</v>
      </c>
      <c r="C25" s="114">
        <f>'[2]Kmd. Önkorm.kötelező '!$C23</f>
        <v>30360000</v>
      </c>
      <c r="D25" s="113">
        <f>'[2]Kmd. Önkorm.önként'!$AQ23</f>
        <v>0</v>
      </c>
      <c r="E25" s="114">
        <v>0</v>
      </c>
      <c r="F25" s="114">
        <f t="shared" si="0"/>
        <v>30360000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</row>
    <row r="26" spans="1:56" s="76" customFormat="1" ht="99.95" customHeight="1" thickBot="1">
      <c r="A26" s="117" t="s">
        <v>127</v>
      </c>
      <c r="B26" s="118" t="s">
        <v>183</v>
      </c>
      <c r="C26" s="113">
        <f>'[2]Kmd. Önkorm.kötelező '!$C24</f>
        <v>759117520</v>
      </c>
      <c r="D26" s="113">
        <f>'[2]Kmd. Önkorm.önként'!$AQ24</f>
        <v>0</v>
      </c>
      <c r="E26" s="113">
        <v>0</v>
      </c>
      <c r="F26" s="113">
        <f t="shared" si="0"/>
        <v>759117520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</row>
    <row r="27" spans="1:56" s="72" customFormat="1" ht="99.95" customHeight="1" thickBot="1">
      <c r="A27" s="117" t="s">
        <v>275</v>
      </c>
      <c r="B27" s="118" t="s">
        <v>183</v>
      </c>
      <c r="C27" s="113">
        <f>'[2]Kmd. Önkorm.kötelező '!$C25</f>
        <v>418432907</v>
      </c>
      <c r="D27" s="113">
        <f>'[2]Kmd. Önkorm.önként'!$AQ25</f>
        <v>0</v>
      </c>
      <c r="E27" s="113">
        <v>0</v>
      </c>
      <c r="F27" s="113">
        <f t="shared" si="0"/>
        <v>418432907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</row>
    <row r="28" spans="1:56" s="72" customFormat="1" ht="99.95" customHeight="1" thickBot="1">
      <c r="A28" s="124" t="s">
        <v>242</v>
      </c>
      <c r="B28" s="118" t="s">
        <v>90</v>
      </c>
      <c r="C28" s="113">
        <f>'[2]Kmd. Önkorm.kötelező '!$C26</f>
        <v>1164119681</v>
      </c>
      <c r="D28" s="113">
        <f>'[2]Kmd. Önkorm.önként'!$AQ26</f>
        <v>0</v>
      </c>
      <c r="E28" s="113">
        <v>0</v>
      </c>
      <c r="F28" s="113">
        <f t="shared" si="0"/>
        <v>1164119681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</row>
    <row r="29" spans="1:56" s="77" customFormat="1" ht="99.95" customHeight="1" thickBot="1">
      <c r="A29" s="124" t="s">
        <v>312</v>
      </c>
      <c r="B29" s="118" t="s">
        <v>90</v>
      </c>
      <c r="C29" s="113">
        <f>'[2]Kmd. Önkorm.kötelező '!$C27</f>
        <v>98613391</v>
      </c>
      <c r="D29" s="113">
        <f>'[2]Kmd. Önkorm.önként'!$AQ27</f>
        <v>0</v>
      </c>
      <c r="E29" s="113">
        <v>0</v>
      </c>
      <c r="F29" s="113">
        <f t="shared" si="0"/>
        <v>98613391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</row>
    <row r="30" spans="1:56" s="77" customFormat="1" ht="99.95" customHeight="1" thickBot="1">
      <c r="A30" s="117" t="s">
        <v>261</v>
      </c>
      <c r="B30" s="118" t="s">
        <v>256</v>
      </c>
      <c r="C30" s="113">
        <f>'[2]Kmd. Önkorm.kötelező '!$C28</f>
        <v>20599371</v>
      </c>
      <c r="D30" s="113">
        <f>'[2]Kmd. Önkorm.önként'!$AQ28</f>
        <v>0</v>
      </c>
      <c r="E30" s="113">
        <v>0</v>
      </c>
      <c r="F30" s="113">
        <f t="shared" si="0"/>
        <v>20599371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</row>
    <row r="31" spans="1:56" s="72" customFormat="1" ht="99.95" customHeight="1" thickBot="1">
      <c r="A31" s="123" t="s">
        <v>181</v>
      </c>
      <c r="B31" s="122" t="s">
        <v>182</v>
      </c>
      <c r="C31" s="114">
        <f>'[2]Kmd. Önkorm.kötelező '!$C29</f>
        <v>2460882870</v>
      </c>
      <c r="D31" s="113">
        <f>'[2]Kmd. Önkorm.önként'!$AQ29</f>
        <v>0</v>
      </c>
      <c r="E31" s="114">
        <v>0</v>
      </c>
      <c r="F31" s="114">
        <f t="shared" si="0"/>
        <v>2460882870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</row>
    <row r="32" spans="1:56" s="72" customFormat="1" ht="99.95" customHeight="1" thickBot="1">
      <c r="A32" s="117" t="s">
        <v>78</v>
      </c>
      <c r="B32" s="118" t="s">
        <v>79</v>
      </c>
      <c r="C32" s="113">
        <f>'[2]Kmd. Önkorm.kötelező '!$C30</f>
        <v>1833582664</v>
      </c>
      <c r="D32" s="113">
        <f>'[2]Kmd. Önkorm.önként'!$AQ30</f>
        <v>7493000</v>
      </c>
      <c r="E32" s="113">
        <v>0</v>
      </c>
      <c r="F32" s="113">
        <f t="shared" si="0"/>
        <v>1841075664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</row>
    <row r="33" spans="1:6" s="71" customFormat="1" ht="99.95" customHeight="1">
      <c r="A33" s="123" t="s">
        <v>184</v>
      </c>
      <c r="B33" s="122" t="s">
        <v>185</v>
      </c>
      <c r="C33" s="114">
        <f>'[2]Kmd. Önkorm.kötelező '!$C31</f>
        <v>4294465534</v>
      </c>
      <c r="D33" s="113">
        <f>'[2]Kmd. Önkorm.önként'!$AQ31</f>
        <v>7493000</v>
      </c>
      <c r="E33" s="114">
        <v>0</v>
      </c>
      <c r="F33" s="114">
        <f t="shared" si="0"/>
        <v>4301958534</v>
      </c>
    </row>
    <row r="34" spans="1:6" s="71" customFormat="1" ht="57.75" customHeight="1">
      <c r="A34" s="269" t="s">
        <v>0</v>
      </c>
      <c r="B34" s="266" t="s">
        <v>316</v>
      </c>
      <c r="C34" s="275" t="s">
        <v>2</v>
      </c>
      <c r="D34" s="276"/>
      <c r="E34" s="276"/>
      <c r="F34" s="276"/>
    </row>
    <row r="35" spans="1:6" s="71" customFormat="1" ht="57.75" customHeight="1">
      <c r="A35" s="270"/>
      <c r="B35" s="267"/>
      <c r="C35" s="276"/>
      <c r="D35" s="276"/>
      <c r="E35" s="276"/>
      <c r="F35" s="276"/>
    </row>
    <row r="36" spans="1:6" s="71" customFormat="1" ht="137.25">
      <c r="A36" s="271"/>
      <c r="B36" s="268"/>
      <c r="C36" s="115" t="s">
        <v>314</v>
      </c>
      <c r="D36" s="115" t="s">
        <v>315</v>
      </c>
      <c r="E36" s="115" t="s">
        <v>313</v>
      </c>
      <c r="F36" s="116" t="s">
        <v>260</v>
      </c>
    </row>
    <row r="37" spans="1:6" s="71" customFormat="1" ht="99.95" customHeight="1">
      <c r="A37" s="117" t="s">
        <v>42</v>
      </c>
      <c r="B37" s="118" t="s">
        <v>43</v>
      </c>
      <c r="C37" s="113">
        <f>'[2]Kmd. Hivatal kötelező'!$C2</f>
        <v>0</v>
      </c>
      <c r="D37" s="113">
        <v>0</v>
      </c>
      <c r="E37" s="113">
        <v>0</v>
      </c>
      <c r="F37" s="113">
        <f>SUM(C37:E37)</f>
        <v>0</v>
      </c>
    </row>
    <row r="38" spans="1:6" s="71" customFormat="1" ht="99.95" customHeight="1">
      <c r="A38" s="117" t="s">
        <v>44</v>
      </c>
      <c r="B38" s="118" t="s">
        <v>45</v>
      </c>
      <c r="C38" s="113">
        <f>'[2]Kmd. Hivatal kötelező'!$C3</f>
        <v>0</v>
      </c>
      <c r="D38" s="113">
        <v>0</v>
      </c>
      <c r="E38" s="113">
        <v>0</v>
      </c>
      <c r="F38" s="113">
        <f t="shared" ref="F38:F66" si="1">SUM(C38:E38)</f>
        <v>0</v>
      </c>
    </row>
    <row r="39" spans="1:6" s="71" customFormat="1" ht="99.95" customHeight="1">
      <c r="A39" s="117" t="s">
        <v>46</v>
      </c>
      <c r="B39" s="118" t="s">
        <v>47</v>
      </c>
      <c r="C39" s="113">
        <f>'[2]Kmd. Hivatal kötelező'!$C4</f>
        <v>0</v>
      </c>
      <c r="D39" s="113">
        <v>0</v>
      </c>
      <c r="E39" s="113">
        <v>0</v>
      </c>
      <c r="F39" s="113">
        <f t="shared" si="1"/>
        <v>0</v>
      </c>
    </row>
    <row r="40" spans="1:6" s="71" customFormat="1" ht="99.95" customHeight="1">
      <c r="A40" s="117" t="s">
        <v>48</v>
      </c>
      <c r="B40" s="118" t="s">
        <v>49</v>
      </c>
      <c r="C40" s="113">
        <f>'[2]Kmd. Hivatal kötelező'!$C5</f>
        <v>0</v>
      </c>
      <c r="D40" s="113">
        <v>0</v>
      </c>
      <c r="E40" s="113">
        <v>0</v>
      </c>
      <c r="F40" s="113">
        <f t="shared" si="1"/>
        <v>0</v>
      </c>
    </row>
    <row r="41" spans="1:6" s="71" customFormat="1" ht="99.95" customHeight="1">
      <c r="A41" s="117" t="s">
        <v>50</v>
      </c>
      <c r="B41" s="118" t="s">
        <v>51</v>
      </c>
      <c r="C41" s="113">
        <f>'[2]Kmd. Hivatal kötelező'!$C6</f>
        <v>0</v>
      </c>
      <c r="D41" s="113">
        <v>0</v>
      </c>
      <c r="E41" s="113">
        <v>0</v>
      </c>
      <c r="F41" s="113">
        <f t="shared" si="1"/>
        <v>0</v>
      </c>
    </row>
    <row r="42" spans="1:6" s="71" customFormat="1" ht="99.95" customHeight="1">
      <c r="A42" s="119" t="s">
        <v>117</v>
      </c>
      <c r="B42" s="120" t="s">
        <v>53</v>
      </c>
      <c r="C42" s="113">
        <f>'[2]Kmd. Hivatal kötelező'!$C7</f>
        <v>0</v>
      </c>
      <c r="D42" s="113">
        <v>0</v>
      </c>
      <c r="E42" s="113">
        <v>0</v>
      </c>
      <c r="F42" s="113">
        <f t="shared" si="1"/>
        <v>0</v>
      </c>
    </row>
    <row r="43" spans="1:6" s="71" customFormat="1" ht="99.95" customHeight="1">
      <c r="A43" s="119" t="s">
        <v>54</v>
      </c>
      <c r="B43" s="118" t="s">
        <v>55</v>
      </c>
      <c r="C43" s="113">
        <f>'[2]Kmd. Hivatal kötelező'!$C8</f>
        <v>0</v>
      </c>
      <c r="D43" s="113">
        <v>0</v>
      </c>
      <c r="E43" s="113">
        <v>0</v>
      </c>
      <c r="F43" s="113">
        <f t="shared" si="1"/>
        <v>0</v>
      </c>
    </row>
    <row r="44" spans="1:6" s="71" customFormat="1" ht="99.95" customHeight="1">
      <c r="A44" s="121" t="s">
        <v>56</v>
      </c>
      <c r="B44" s="122" t="s">
        <v>57</v>
      </c>
      <c r="C44" s="114">
        <f>'[2]Kmd. Hivatal kötelező'!$C9</f>
        <v>0</v>
      </c>
      <c r="D44" s="114">
        <v>0</v>
      </c>
      <c r="E44" s="114">
        <v>0</v>
      </c>
      <c r="F44" s="114">
        <f t="shared" si="1"/>
        <v>0</v>
      </c>
    </row>
    <row r="45" spans="1:6" s="71" customFormat="1" ht="99.95" customHeight="1">
      <c r="A45" s="121" t="s">
        <v>58</v>
      </c>
      <c r="B45" s="122" t="s">
        <v>59</v>
      </c>
      <c r="C45" s="114">
        <f>'[2]Kmd. Hivatal kötelező'!$C10</f>
        <v>0</v>
      </c>
      <c r="D45" s="114">
        <v>0</v>
      </c>
      <c r="E45" s="114">
        <v>0</v>
      </c>
      <c r="F45" s="114">
        <f t="shared" si="1"/>
        <v>0</v>
      </c>
    </row>
    <row r="46" spans="1:6" s="71" customFormat="1" ht="99.95" customHeight="1">
      <c r="A46" s="119" t="s">
        <v>292</v>
      </c>
      <c r="B46" s="118" t="s">
        <v>61</v>
      </c>
      <c r="C46" s="113">
        <f>'[2]Kmd. Hivatal kötelező'!$C11</f>
        <v>0</v>
      </c>
      <c r="D46" s="113">
        <v>0</v>
      </c>
      <c r="E46" s="113">
        <v>0</v>
      </c>
      <c r="F46" s="113">
        <f t="shared" si="1"/>
        <v>0</v>
      </c>
    </row>
    <row r="47" spans="1:6" s="71" customFormat="1" ht="99.95" customHeight="1">
      <c r="A47" s="119" t="s">
        <v>62</v>
      </c>
      <c r="B47" s="118" t="s">
        <v>63</v>
      </c>
      <c r="C47" s="113">
        <f>'[2]Kmd. Hivatal kötelező'!$C12</f>
        <v>0</v>
      </c>
      <c r="D47" s="113">
        <v>0</v>
      </c>
      <c r="E47" s="113">
        <v>0</v>
      </c>
      <c r="F47" s="113">
        <f t="shared" si="1"/>
        <v>0</v>
      </c>
    </row>
    <row r="48" spans="1:6" s="71" customFormat="1" ht="99.95" customHeight="1">
      <c r="A48" s="119" t="s">
        <v>293</v>
      </c>
      <c r="B48" s="118" t="s">
        <v>164</v>
      </c>
      <c r="C48" s="113">
        <f>'[2]Kmd. Hivatal kötelező'!$C13</f>
        <v>0</v>
      </c>
      <c r="D48" s="113">
        <v>0</v>
      </c>
      <c r="E48" s="113">
        <v>0</v>
      </c>
      <c r="F48" s="113">
        <f t="shared" si="1"/>
        <v>0</v>
      </c>
    </row>
    <row r="49" spans="1:6" s="71" customFormat="1" ht="99.95" customHeight="1">
      <c r="A49" s="119" t="s">
        <v>64</v>
      </c>
      <c r="B49" s="118" t="s">
        <v>65</v>
      </c>
      <c r="C49" s="113">
        <f>'[2]Kmd. Hivatal kötelező'!$C14</f>
        <v>0</v>
      </c>
      <c r="D49" s="113">
        <v>0</v>
      </c>
      <c r="E49" s="113">
        <v>0</v>
      </c>
      <c r="F49" s="113">
        <f t="shared" si="1"/>
        <v>0</v>
      </c>
    </row>
    <row r="50" spans="1:6" s="71" customFormat="1" ht="99.95" customHeight="1">
      <c r="A50" s="121" t="s">
        <v>124</v>
      </c>
      <c r="B50" s="122" t="s">
        <v>67</v>
      </c>
      <c r="C50" s="114">
        <f>'[2]Kmd. Hivatal kötelező'!$C15</f>
        <v>0</v>
      </c>
      <c r="D50" s="114">
        <v>0</v>
      </c>
      <c r="E50" s="114">
        <v>0</v>
      </c>
      <c r="F50" s="114">
        <f t="shared" si="1"/>
        <v>0</v>
      </c>
    </row>
    <row r="51" spans="1:6" s="71" customFormat="1" ht="99.95" customHeight="1">
      <c r="A51" s="121" t="s">
        <v>123</v>
      </c>
      <c r="B51" s="122" t="s">
        <v>69</v>
      </c>
      <c r="C51" s="114">
        <f>'[2]Kmd. Hivatal kötelező'!$C16</f>
        <v>9500000</v>
      </c>
      <c r="D51" s="114">
        <v>0</v>
      </c>
      <c r="E51" s="114">
        <v>0</v>
      </c>
      <c r="F51" s="114">
        <f t="shared" si="1"/>
        <v>9500000</v>
      </c>
    </row>
    <row r="52" spans="1:6" s="71" customFormat="1" ht="99.95" customHeight="1">
      <c r="A52" s="117" t="s">
        <v>70</v>
      </c>
      <c r="B52" s="118" t="s">
        <v>71</v>
      </c>
      <c r="C52" s="113">
        <f>'[2]Kmd. Hivatal kötelező'!$C17</f>
        <v>0</v>
      </c>
      <c r="D52" s="113">
        <v>0</v>
      </c>
      <c r="E52" s="113">
        <v>0</v>
      </c>
      <c r="F52" s="113">
        <f t="shared" si="1"/>
        <v>0</v>
      </c>
    </row>
    <row r="53" spans="1:6" s="71" customFormat="1" ht="99.95" customHeight="1">
      <c r="A53" s="117" t="s">
        <v>121</v>
      </c>
      <c r="B53" s="118" t="s">
        <v>73</v>
      </c>
      <c r="C53" s="113">
        <f>'[2]Kmd. Hivatal kötelező'!$C18</f>
        <v>0</v>
      </c>
      <c r="D53" s="113">
        <v>0</v>
      </c>
      <c r="E53" s="113">
        <v>0</v>
      </c>
      <c r="F53" s="113">
        <f t="shared" si="1"/>
        <v>0</v>
      </c>
    </row>
    <row r="54" spans="1:6" s="71" customFormat="1" ht="99.95" customHeight="1">
      <c r="A54" s="123" t="s">
        <v>122</v>
      </c>
      <c r="B54" s="122" t="s">
        <v>73</v>
      </c>
      <c r="C54" s="114">
        <f>'[2]Kmd. Hivatal kötelező'!$C19</f>
        <v>0</v>
      </c>
      <c r="D54" s="114">
        <v>0</v>
      </c>
      <c r="E54" s="114">
        <v>0</v>
      </c>
      <c r="F54" s="114">
        <f t="shared" si="1"/>
        <v>0</v>
      </c>
    </row>
    <row r="55" spans="1:6" s="71" customFormat="1" ht="99.95" customHeight="1">
      <c r="A55" s="123" t="s">
        <v>125</v>
      </c>
      <c r="B55" s="122" t="s">
        <v>75</v>
      </c>
      <c r="C55" s="114">
        <f>'[2]Kmd. Hivatal kötelező'!$C20</f>
        <v>0</v>
      </c>
      <c r="D55" s="114">
        <v>0</v>
      </c>
      <c r="E55" s="114">
        <v>0</v>
      </c>
      <c r="F55" s="114">
        <f t="shared" si="1"/>
        <v>0</v>
      </c>
    </row>
    <row r="56" spans="1:6" s="71" customFormat="1" ht="99.95" customHeight="1">
      <c r="A56" s="117" t="s">
        <v>255</v>
      </c>
      <c r="B56" s="118" t="s">
        <v>254</v>
      </c>
      <c r="C56" s="113">
        <f>'[2]Kmd. Hivatal kötelező'!$C21</f>
        <v>0</v>
      </c>
      <c r="D56" s="113">
        <v>0</v>
      </c>
      <c r="E56" s="113">
        <v>0</v>
      </c>
      <c r="F56" s="113">
        <f t="shared" si="1"/>
        <v>0</v>
      </c>
    </row>
    <row r="57" spans="1:6" s="71" customFormat="1" ht="99.95" customHeight="1">
      <c r="A57" s="117" t="s">
        <v>76</v>
      </c>
      <c r="B57" s="118" t="s">
        <v>77</v>
      </c>
      <c r="C57" s="113">
        <f>'[2]Kmd. Hivatal kötelező'!$C22</f>
        <v>0</v>
      </c>
      <c r="D57" s="113">
        <v>0</v>
      </c>
      <c r="E57" s="113">
        <v>0</v>
      </c>
      <c r="F57" s="113">
        <f t="shared" si="1"/>
        <v>0</v>
      </c>
    </row>
    <row r="58" spans="1:6" s="71" customFormat="1" ht="99.95" customHeight="1">
      <c r="A58" s="123" t="s">
        <v>126</v>
      </c>
      <c r="B58" s="122" t="s">
        <v>80</v>
      </c>
      <c r="C58" s="114">
        <f>'[2]Kmd. Hivatal kötelező'!$C23</f>
        <v>0</v>
      </c>
      <c r="D58" s="114">
        <v>0</v>
      </c>
      <c r="E58" s="114">
        <v>0</v>
      </c>
      <c r="F58" s="114">
        <f t="shared" si="1"/>
        <v>0</v>
      </c>
    </row>
    <row r="59" spans="1:6" s="71" customFormat="1" ht="99.95" customHeight="1">
      <c r="A59" s="117" t="s">
        <v>127</v>
      </c>
      <c r="B59" s="118" t="s">
        <v>183</v>
      </c>
      <c r="C59" s="113">
        <f>'[2]Kmd. Hivatal kötelező'!$C24</f>
        <v>0</v>
      </c>
      <c r="D59" s="113">
        <v>0</v>
      </c>
      <c r="E59" s="113">
        <v>0</v>
      </c>
      <c r="F59" s="113">
        <f t="shared" si="1"/>
        <v>0</v>
      </c>
    </row>
    <row r="60" spans="1:6" s="71" customFormat="1" ht="99.95" customHeight="1">
      <c r="A60" s="117" t="s">
        <v>275</v>
      </c>
      <c r="B60" s="118" t="s">
        <v>183</v>
      </c>
      <c r="C60" s="113">
        <f>'[2]Kmd. Hivatal kötelező'!$C25</f>
        <v>0</v>
      </c>
      <c r="D60" s="113">
        <v>0</v>
      </c>
      <c r="E60" s="113">
        <v>0</v>
      </c>
      <c r="F60" s="113">
        <f t="shared" si="1"/>
        <v>0</v>
      </c>
    </row>
    <row r="61" spans="1:6" s="71" customFormat="1" ht="99.95" customHeight="1">
      <c r="A61" s="124" t="s">
        <v>242</v>
      </c>
      <c r="B61" s="118" t="s">
        <v>90</v>
      </c>
      <c r="C61" s="113">
        <f>'[2]Kmd. Hivatal kötelező'!$C26</f>
        <v>0</v>
      </c>
      <c r="D61" s="113">
        <v>0</v>
      </c>
      <c r="E61" s="113">
        <v>0</v>
      </c>
      <c r="F61" s="113">
        <f t="shared" si="1"/>
        <v>0</v>
      </c>
    </row>
    <row r="62" spans="1:6" s="71" customFormat="1" ht="99.95" customHeight="1">
      <c r="A62" s="124" t="s">
        <v>312</v>
      </c>
      <c r="B62" s="118" t="s">
        <v>90</v>
      </c>
      <c r="C62" s="113">
        <f>'[2]Kmd. Hivatal kötelező'!$C27</f>
        <v>0</v>
      </c>
      <c r="D62" s="113">
        <v>0</v>
      </c>
      <c r="E62" s="113">
        <v>0</v>
      </c>
      <c r="F62" s="113">
        <f t="shared" si="1"/>
        <v>0</v>
      </c>
    </row>
    <row r="63" spans="1:6" s="71" customFormat="1" ht="99.95" customHeight="1">
      <c r="A63" s="117" t="s">
        <v>261</v>
      </c>
      <c r="B63" s="118" t="s">
        <v>256</v>
      </c>
      <c r="C63" s="113">
        <f>'[2]Kmd. Hivatal kötelező'!$C28</f>
        <v>237837804</v>
      </c>
      <c r="D63" s="113">
        <v>0</v>
      </c>
      <c r="E63" s="113">
        <v>0</v>
      </c>
      <c r="F63" s="113">
        <f t="shared" si="1"/>
        <v>237837804</v>
      </c>
    </row>
    <row r="64" spans="1:6" s="71" customFormat="1" ht="99.95" customHeight="1">
      <c r="A64" s="123" t="s">
        <v>181</v>
      </c>
      <c r="B64" s="122" t="s">
        <v>182</v>
      </c>
      <c r="C64" s="114">
        <f>'[2]Kmd. Hivatal kötelező'!$C29</f>
        <v>237837804</v>
      </c>
      <c r="D64" s="114">
        <v>0</v>
      </c>
      <c r="E64" s="114">
        <v>0</v>
      </c>
      <c r="F64" s="114">
        <f t="shared" si="1"/>
        <v>237837804</v>
      </c>
    </row>
    <row r="65" spans="1:6" s="71" customFormat="1" ht="99.95" customHeight="1">
      <c r="A65" s="117" t="s">
        <v>78</v>
      </c>
      <c r="B65" s="118" t="s">
        <v>79</v>
      </c>
      <c r="C65" s="113">
        <f>'[2]Kmd. Hivatal kötelező'!$C30</f>
        <v>9500000</v>
      </c>
      <c r="D65" s="113">
        <v>0</v>
      </c>
      <c r="E65" s="113">
        <v>0</v>
      </c>
      <c r="F65" s="113">
        <f t="shared" si="1"/>
        <v>9500000</v>
      </c>
    </row>
    <row r="66" spans="1:6" s="71" customFormat="1" ht="99.95" customHeight="1">
      <c r="A66" s="123" t="s">
        <v>184</v>
      </c>
      <c r="B66" s="122" t="s">
        <v>185</v>
      </c>
      <c r="C66" s="114">
        <f>'[2]Kmd. Hivatal kötelező'!$C31</f>
        <v>247337804</v>
      </c>
      <c r="D66" s="114">
        <v>0</v>
      </c>
      <c r="E66" s="114">
        <v>0</v>
      </c>
      <c r="F66" s="114">
        <f t="shared" si="1"/>
        <v>247337804</v>
      </c>
    </row>
    <row r="67" spans="1:6" s="71" customFormat="1" ht="57.75" customHeight="1">
      <c r="A67" s="269" t="s">
        <v>0</v>
      </c>
      <c r="B67" s="266" t="s">
        <v>316</v>
      </c>
      <c r="C67" s="275" t="s">
        <v>3</v>
      </c>
      <c r="D67" s="276"/>
      <c r="E67" s="276"/>
      <c r="F67" s="276"/>
    </row>
    <row r="68" spans="1:6" s="71" customFormat="1" ht="57.75" customHeight="1">
      <c r="A68" s="270"/>
      <c r="B68" s="267"/>
      <c r="C68" s="276"/>
      <c r="D68" s="276"/>
      <c r="E68" s="276"/>
      <c r="F68" s="276"/>
    </row>
    <row r="69" spans="1:6" s="71" customFormat="1" ht="137.25">
      <c r="A69" s="271"/>
      <c r="B69" s="268"/>
      <c r="C69" s="115" t="s">
        <v>314</v>
      </c>
      <c r="D69" s="115" t="s">
        <v>315</v>
      </c>
      <c r="E69" s="115" t="s">
        <v>313</v>
      </c>
      <c r="F69" s="116" t="s">
        <v>260</v>
      </c>
    </row>
    <row r="70" spans="1:6" s="71" customFormat="1" ht="99.95" customHeight="1">
      <c r="A70" s="117" t="s">
        <v>42</v>
      </c>
      <c r="B70" s="118" t="s">
        <v>43</v>
      </c>
      <c r="C70" s="113">
        <f>'[2]Kmd. Város Gondn.kötelező'!$C2</f>
        <v>0</v>
      </c>
      <c r="D70" s="113">
        <v>0</v>
      </c>
      <c r="E70" s="113">
        <v>0</v>
      </c>
      <c r="F70" s="113">
        <f>SUM(C70:E70)</f>
        <v>0</v>
      </c>
    </row>
    <row r="71" spans="1:6" s="71" customFormat="1" ht="99.95" customHeight="1">
      <c r="A71" s="117" t="s">
        <v>44</v>
      </c>
      <c r="B71" s="118" t="s">
        <v>45</v>
      </c>
      <c r="C71" s="113">
        <f>'[2]Kmd. Város Gondn.kötelező'!$C3</f>
        <v>0</v>
      </c>
      <c r="D71" s="113">
        <v>0</v>
      </c>
      <c r="E71" s="113">
        <v>0</v>
      </c>
      <c r="F71" s="113">
        <f t="shared" ref="F71:F99" si="2">SUM(C71:E71)</f>
        <v>0</v>
      </c>
    </row>
    <row r="72" spans="1:6" s="71" customFormat="1" ht="99.95" customHeight="1">
      <c r="A72" s="117" t="s">
        <v>46</v>
      </c>
      <c r="B72" s="118" t="s">
        <v>47</v>
      </c>
      <c r="C72" s="113">
        <f>'[2]Kmd. Város Gondn.kötelező'!$C4</f>
        <v>0</v>
      </c>
      <c r="D72" s="113">
        <v>0</v>
      </c>
      <c r="E72" s="113">
        <v>0</v>
      </c>
      <c r="F72" s="113">
        <f t="shared" si="2"/>
        <v>0</v>
      </c>
    </row>
    <row r="73" spans="1:6" s="71" customFormat="1" ht="99.95" customHeight="1">
      <c r="A73" s="117" t="s">
        <v>48</v>
      </c>
      <c r="B73" s="118" t="s">
        <v>49</v>
      </c>
      <c r="C73" s="113">
        <f>'[2]Kmd. Város Gondn.kötelező'!$C5</f>
        <v>0</v>
      </c>
      <c r="D73" s="113">
        <v>0</v>
      </c>
      <c r="E73" s="113">
        <v>0</v>
      </c>
      <c r="F73" s="113">
        <f t="shared" si="2"/>
        <v>0</v>
      </c>
    </row>
    <row r="74" spans="1:6" s="71" customFormat="1" ht="99.95" customHeight="1">
      <c r="A74" s="117" t="s">
        <v>50</v>
      </c>
      <c r="B74" s="118" t="s">
        <v>51</v>
      </c>
      <c r="C74" s="113">
        <f>'[2]Kmd. Város Gondn.kötelező'!$C6</f>
        <v>0</v>
      </c>
      <c r="D74" s="113">
        <v>0</v>
      </c>
      <c r="E74" s="113">
        <v>0</v>
      </c>
      <c r="F74" s="113">
        <f t="shared" si="2"/>
        <v>0</v>
      </c>
    </row>
    <row r="75" spans="1:6" s="71" customFormat="1" ht="99.95" customHeight="1">
      <c r="A75" s="119" t="s">
        <v>117</v>
      </c>
      <c r="B75" s="120" t="s">
        <v>53</v>
      </c>
      <c r="C75" s="113">
        <f>'[2]Kmd. Város Gondn.kötelező'!$C7</f>
        <v>0</v>
      </c>
      <c r="D75" s="113">
        <v>0</v>
      </c>
      <c r="E75" s="113">
        <v>0</v>
      </c>
      <c r="F75" s="113">
        <f t="shared" si="2"/>
        <v>0</v>
      </c>
    </row>
    <row r="76" spans="1:6" s="71" customFormat="1" ht="99.95" customHeight="1">
      <c r="A76" s="119" t="s">
        <v>54</v>
      </c>
      <c r="B76" s="118" t="s">
        <v>55</v>
      </c>
      <c r="C76" s="113">
        <f>'[2]Kmd. Város Gondn.kötelező'!$C8</f>
        <v>0</v>
      </c>
      <c r="D76" s="113">
        <v>0</v>
      </c>
      <c r="E76" s="113">
        <v>0</v>
      </c>
      <c r="F76" s="113">
        <f t="shared" si="2"/>
        <v>0</v>
      </c>
    </row>
    <row r="77" spans="1:6" s="71" customFormat="1" ht="99.95" customHeight="1">
      <c r="A77" s="121" t="s">
        <v>56</v>
      </c>
      <c r="B77" s="122" t="s">
        <v>57</v>
      </c>
      <c r="C77" s="114">
        <f>'[2]Kmd. Város Gondn.kötelező'!$C9</f>
        <v>0</v>
      </c>
      <c r="D77" s="114">
        <v>0</v>
      </c>
      <c r="E77" s="114">
        <v>0</v>
      </c>
      <c r="F77" s="114">
        <f t="shared" si="2"/>
        <v>0</v>
      </c>
    </row>
    <row r="78" spans="1:6" s="71" customFormat="1" ht="99.95" customHeight="1">
      <c r="A78" s="121" t="s">
        <v>58</v>
      </c>
      <c r="B78" s="122" t="s">
        <v>59</v>
      </c>
      <c r="C78" s="114">
        <f>'[2]Kmd. Város Gondn.kötelező'!$C10</f>
        <v>0</v>
      </c>
      <c r="D78" s="114">
        <v>0</v>
      </c>
      <c r="E78" s="114">
        <v>0</v>
      </c>
      <c r="F78" s="114">
        <f t="shared" si="2"/>
        <v>0</v>
      </c>
    </row>
    <row r="79" spans="1:6" s="71" customFormat="1" ht="99.95" customHeight="1">
      <c r="A79" s="119" t="s">
        <v>292</v>
      </c>
      <c r="B79" s="118" t="s">
        <v>61</v>
      </c>
      <c r="C79" s="113">
        <f>'[2]Kmd. Város Gondn.kötelező'!$C11</f>
        <v>0</v>
      </c>
      <c r="D79" s="113">
        <v>0</v>
      </c>
      <c r="E79" s="113">
        <v>0</v>
      </c>
      <c r="F79" s="113">
        <f t="shared" si="2"/>
        <v>0</v>
      </c>
    </row>
    <row r="80" spans="1:6" s="71" customFormat="1" ht="99.95" customHeight="1">
      <c r="A80" s="119" t="s">
        <v>62</v>
      </c>
      <c r="B80" s="118" t="s">
        <v>63</v>
      </c>
      <c r="C80" s="113">
        <f>'[2]Kmd. Város Gondn.kötelező'!$C12</f>
        <v>0</v>
      </c>
      <c r="D80" s="113">
        <v>0</v>
      </c>
      <c r="E80" s="113">
        <v>0</v>
      </c>
      <c r="F80" s="113">
        <f t="shared" si="2"/>
        <v>0</v>
      </c>
    </row>
    <row r="81" spans="1:6" s="71" customFormat="1" ht="99.95" customHeight="1">
      <c r="A81" s="119" t="s">
        <v>293</v>
      </c>
      <c r="B81" s="118" t="s">
        <v>164</v>
      </c>
      <c r="C81" s="113">
        <f>'[2]Kmd. Város Gondn.kötelező'!$C13</f>
        <v>0</v>
      </c>
      <c r="D81" s="113">
        <v>0</v>
      </c>
      <c r="E81" s="113">
        <v>0</v>
      </c>
      <c r="F81" s="113">
        <f t="shared" si="2"/>
        <v>0</v>
      </c>
    </row>
    <row r="82" spans="1:6" s="71" customFormat="1" ht="99.95" customHeight="1">
      <c r="A82" s="119" t="s">
        <v>64</v>
      </c>
      <c r="B82" s="118" t="s">
        <v>65</v>
      </c>
      <c r="C82" s="113">
        <f>'[2]Kmd. Város Gondn.kötelező'!$C14</f>
        <v>0</v>
      </c>
      <c r="D82" s="113">
        <v>0</v>
      </c>
      <c r="E82" s="113">
        <v>0</v>
      </c>
      <c r="F82" s="113">
        <f t="shared" si="2"/>
        <v>0</v>
      </c>
    </row>
    <row r="83" spans="1:6" s="71" customFormat="1" ht="99.95" customHeight="1">
      <c r="A83" s="121" t="s">
        <v>124</v>
      </c>
      <c r="B83" s="122" t="s">
        <v>67</v>
      </c>
      <c r="C83" s="114">
        <f>'[2]Kmd. Város Gondn.kötelező'!$C15</f>
        <v>0</v>
      </c>
      <c r="D83" s="114">
        <v>0</v>
      </c>
      <c r="E83" s="114">
        <v>0</v>
      </c>
      <c r="F83" s="114">
        <f t="shared" si="2"/>
        <v>0</v>
      </c>
    </row>
    <row r="84" spans="1:6" s="71" customFormat="1" ht="99.95" customHeight="1">
      <c r="A84" s="121" t="s">
        <v>123</v>
      </c>
      <c r="B84" s="122" t="s">
        <v>69</v>
      </c>
      <c r="C84" s="114">
        <f>'[2]Kmd. Város Gondn.kötelező'!$C16</f>
        <v>170021572</v>
      </c>
      <c r="D84" s="114">
        <v>0</v>
      </c>
      <c r="E84" s="114">
        <v>0</v>
      </c>
      <c r="F84" s="114">
        <f t="shared" si="2"/>
        <v>170021572</v>
      </c>
    </row>
    <row r="85" spans="1:6" s="71" customFormat="1" ht="99.95" customHeight="1">
      <c r="A85" s="117" t="s">
        <v>70</v>
      </c>
      <c r="B85" s="118" t="s">
        <v>71</v>
      </c>
      <c r="C85" s="113">
        <f>'[2]Kmd. Város Gondn.kötelező'!$C17</f>
        <v>0</v>
      </c>
      <c r="D85" s="113">
        <v>0</v>
      </c>
      <c r="E85" s="113">
        <v>0</v>
      </c>
      <c r="F85" s="113">
        <f t="shared" si="2"/>
        <v>0</v>
      </c>
    </row>
    <row r="86" spans="1:6" s="71" customFormat="1" ht="99.95" customHeight="1">
      <c r="A86" s="117" t="s">
        <v>121</v>
      </c>
      <c r="B86" s="118" t="s">
        <v>73</v>
      </c>
      <c r="C86" s="113">
        <f>'[2]Kmd. Város Gondn.kötelező'!$C18</f>
        <v>0</v>
      </c>
      <c r="D86" s="113">
        <v>0</v>
      </c>
      <c r="E86" s="113">
        <v>0</v>
      </c>
      <c r="F86" s="113">
        <f t="shared" si="2"/>
        <v>0</v>
      </c>
    </row>
    <row r="87" spans="1:6" s="71" customFormat="1" ht="99.95" customHeight="1">
      <c r="A87" s="123" t="s">
        <v>122</v>
      </c>
      <c r="B87" s="122" t="s">
        <v>73</v>
      </c>
      <c r="C87" s="114">
        <f>'[2]Kmd. Város Gondn.kötelező'!$C19</f>
        <v>0</v>
      </c>
      <c r="D87" s="114">
        <v>0</v>
      </c>
      <c r="E87" s="114">
        <v>0</v>
      </c>
      <c r="F87" s="114">
        <f t="shared" si="2"/>
        <v>0</v>
      </c>
    </row>
    <row r="88" spans="1:6" s="71" customFormat="1" ht="99.95" customHeight="1">
      <c r="A88" s="123" t="s">
        <v>125</v>
      </c>
      <c r="B88" s="122" t="s">
        <v>75</v>
      </c>
      <c r="C88" s="114">
        <f>'[2]Kmd. Város Gondn.kötelező'!$C20</f>
        <v>0</v>
      </c>
      <c r="D88" s="114">
        <v>0</v>
      </c>
      <c r="E88" s="114">
        <v>0</v>
      </c>
      <c r="F88" s="114">
        <f t="shared" si="2"/>
        <v>0</v>
      </c>
    </row>
    <row r="89" spans="1:6" s="71" customFormat="1" ht="99.95" customHeight="1">
      <c r="A89" s="117" t="s">
        <v>255</v>
      </c>
      <c r="B89" s="118" t="s">
        <v>254</v>
      </c>
      <c r="C89" s="113">
        <f>'[2]Kmd. Város Gondn.kötelező'!$C21</f>
        <v>0</v>
      </c>
      <c r="D89" s="113">
        <v>0</v>
      </c>
      <c r="E89" s="113">
        <v>0</v>
      </c>
      <c r="F89" s="113">
        <f t="shared" si="2"/>
        <v>0</v>
      </c>
    </row>
    <row r="90" spans="1:6" s="71" customFormat="1" ht="99.95" customHeight="1">
      <c r="A90" s="117" t="s">
        <v>76</v>
      </c>
      <c r="B90" s="118" t="s">
        <v>77</v>
      </c>
      <c r="C90" s="113">
        <f>'[2]Kmd. Város Gondn.kötelező'!$C22</f>
        <v>0</v>
      </c>
      <c r="D90" s="113">
        <v>0</v>
      </c>
      <c r="E90" s="113">
        <v>0</v>
      </c>
      <c r="F90" s="113">
        <f t="shared" si="2"/>
        <v>0</v>
      </c>
    </row>
    <row r="91" spans="1:6" s="71" customFormat="1" ht="99.95" customHeight="1">
      <c r="A91" s="123" t="s">
        <v>126</v>
      </c>
      <c r="B91" s="122" t="s">
        <v>80</v>
      </c>
      <c r="C91" s="114">
        <f>'[2]Kmd. Város Gondn.kötelező'!$C23</f>
        <v>0</v>
      </c>
      <c r="D91" s="114">
        <v>0</v>
      </c>
      <c r="E91" s="114">
        <v>0</v>
      </c>
      <c r="F91" s="114">
        <f t="shared" si="2"/>
        <v>0</v>
      </c>
    </row>
    <row r="92" spans="1:6" s="71" customFormat="1" ht="99.95" customHeight="1">
      <c r="A92" s="117" t="s">
        <v>127</v>
      </c>
      <c r="B92" s="118" t="s">
        <v>183</v>
      </c>
      <c r="C92" s="113">
        <f>'[2]Kmd. Város Gondn.kötelező'!$C24</f>
        <v>0</v>
      </c>
      <c r="D92" s="113">
        <v>0</v>
      </c>
      <c r="E92" s="113">
        <v>0</v>
      </c>
      <c r="F92" s="113">
        <f t="shared" si="2"/>
        <v>0</v>
      </c>
    </row>
    <row r="93" spans="1:6" s="71" customFormat="1" ht="99.95" customHeight="1">
      <c r="A93" s="117" t="s">
        <v>275</v>
      </c>
      <c r="B93" s="118" t="s">
        <v>183</v>
      </c>
      <c r="C93" s="113">
        <f>'[2]Kmd. Város Gondn.kötelező'!$C25</f>
        <v>0</v>
      </c>
      <c r="D93" s="113">
        <v>0</v>
      </c>
      <c r="E93" s="113">
        <v>0</v>
      </c>
      <c r="F93" s="113">
        <f t="shared" si="2"/>
        <v>0</v>
      </c>
    </row>
    <row r="94" spans="1:6" s="71" customFormat="1" ht="99.95" customHeight="1">
      <c r="A94" s="124" t="s">
        <v>242</v>
      </c>
      <c r="B94" s="118" t="s">
        <v>90</v>
      </c>
      <c r="C94" s="113">
        <f>'[2]Kmd. Város Gondn.kötelező'!$C26</f>
        <v>0</v>
      </c>
      <c r="D94" s="113">
        <v>0</v>
      </c>
      <c r="E94" s="113">
        <v>0</v>
      </c>
      <c r="F94" s="113">
        <f t="shared" si="2"/>
        <v>0</v>
      </c>
    </row>
    <row r="95" spans="1:6" s="71" customFormat="1" ht="99.95" customHeight="1">
      <c r="A95" s="124" t="s">
        <v>312</v>
      </c>
      <c r="B95" s="118" t="s">
        <v>90</v>
      </c>
      <c r="C95" s="113">
        <f>'[2]Kmd. Város Gondn.kötelező'!$C27</f>
        <v>0</v>
      </c>
      <c r="D95" s="113">
        <v>0</v>
      </c>
      <c r="E95" s="113">
        <v>0</v>
      </c>
      <c r="F95" s="113">
        <f t="shared" si="2"/>
        <v>0</v>
      </c>
    </row>
    <row r="96" spans="1:6" s="71" customFormat="1" ht="99.95" customHeight="1">
      <c r="A96" s="117" t="s">
        <v>261</v>
      </c>
      <c r="B96" s="118" t="s">
        <v>256</v>
      </c>
      <c r="C96" s="113">
        <f>'[2]Kmd. Város Gondn.kötelező'!$C28</f>
        <v>251966112</v>
      </c>
      <c r="D96" s="113">
        <v>0</v>
      </c>
      <c r="E96" s="113">
        <v>0</v>
      </c>
      <c r="F96" s="113">
        <f t="shared" si="2"/>
        <v>251966112</v>
      </c>
    </row>
    <row r="97" spans="1:6" s="71" customFormat="1" ht="99.95" customHeight="1">
      <c r="A97" s="123" t="s">
        <v>181</v>
      </c>
      <c r="B97" s="122" t="s">
        <v>182</v>
      </c>
      <c r="C97" s="114">
        <f>'[2]Kmd. Város Gondn.kötelező'!$C29</f>
        <v>251966112</v>
      </c>
      <c r="D97" s="114">
        <v>0</v>
      </c>
      <c r="E97" s="114">
        <v>0</v>
      </c>
      <c r="F97" s="114">
        <f t="shared" si="2"/>
        <v>251966112</v>
      </c>
    </row>
    <row r="98" spans="1:6" s="71" customFormat="1" ht="99.95" customHeight="1">
      <c r="A98" s="117" t="s">
        <v>78</v>
      </c>
      <c r="B98" s="118" t="s">
        <v>79</v>
      </c>
      <c r="C98" s="113">
        <f>'[2]Kmd. Város Gondn.kötelező'!$C30</f>
        <v>170021572</v>
      </c>
      <c r="D98" s="113">
        <v>0</v>
      </c>
      <c r="E98" s="113">
        <v>0</v>
      </c>
      <c r="F98" s="113">
        <f t="shared" si="2"/>
        <v>170021572</v>
      </c>
    </row>
    <row r="99" spans="1:6" s="71" customFormat="1" ht="99.95" customHeight="1">
      <c r="A99" s="123" t="s">
        <v>184</v>
      </c>
      <c r="B99" s="122" t="s">
        <v>185</v>
      </c>
      <c r="C99" s="114">
        <f>'[2]Kmd. Város Gondn.kötelező'!$C31</f>
        <v>421987684</v>
      </c>
      <c r="D99" s="114">
        <v>0</v>
      </c>
      <c r="E99" s="114">
        <v>0</v>
      </c>
      <c r="F99" s="114">
        <f t="shared" si="2"/>
        <v>421987684</v>
      </c>
    </row>
    <row r="100" spans="1:6" s="71" customFormat="1" ht="57.75" customHeight="1">
      <c r="A100" s="269" t="s">
        <v>0</v>
      </c>
      <c r="B100" s="266" t="s">
        <v>316</v>
      </c>
      <c r="C100" s="277" t="s">
        <v>243</v>
      </c>
      <c r="D100" s="277"/>
      <c r="E100" s="277"/>
      <c r="F100" s="277"/>
    </row>
    <row r="101" spans="1:6" s="71" customFormat="1" ht="57.75" customHeight="1">
      <c r="A101" s="270"/>
      <c r="B101" s="267"/>
      <c r="C101" s="277"/>
      <c r="D101" s="277"/>
      <c r="E101" s="277"/>
      <c r="F101" s="277"/>
    </row>
    <row r="102" spans="1:6" s="71" customFormat="1" ht="137.25">
      <c r="A102" s="271"/>
      <c r="B102" s="268"/>
      <c r="C102" s="115" t="s">
        <v>314</v>
      </c>
      <c r="D102" s="115" t="s">
        <v>315</v>
      </c>
      <c r="E102" s="115" t="s">
        <v>313</v>
      </c>
      <c r="F102" s="116" t="s">
        <v>260</v>
      </c>
    </row>
    <row r="103" spans="1:6" s="71" customFormat="1" ht="99.95" customHeight="1">
      <c r="A103" s="117" t="s">
        <v>42</v>
      </c>
      <c r="B103" s="118" t="s">
        <v>43</v>
      </c>
      <c r="C103" s="113">
        <f>'[2]Faludi F Könyvtár kötelező '!$C2</f>
        <v>0</v>
      </c>
      <c r="D103" s="113">
        <v>0</v>
      </c>
      <c r="E103" s="113">
        <v>0</v>
      </c>
      <c r="F103" s="113">
        <f>SUM(C103:E103)</f>
        <v>0</v>
      </c>
    </row>
    <row r="104" spans="1:6" s="71" customFormat="1" ht="99.95" customHeight="1">
      <c r="A104" s="117" t="s">
        <v>44</v>
      </c>
      <c r="B104" s="118" t="s">
        <v>45</v>
      </c>
      <c r="C104" s="113">
        <f>'[2]Faludi F Könyvtár kötelező '!$C3</f>
        <v>0</v>
      </c>
      <c r="D104" s="113">
        <v>0</v>
      </c>
      <c r="E104" s="113">
        <v>0</v>
      </c>
      <c r="F104" s="113">
        <f t="shared" ref="F104:F132" si="3">SUM(C104:E104)</f>
        <v>0</v>
      </c>
    </row>
    <row r="105" spans="1:6" s="71" customFormat="1" ht="99.95" customHeight="1">
      <c r="A105" s="117" t="s">
        <v>46</v>
      </c>
      <c r="B105" s="118" t="s">
        <v>47</v>
      </c>
      <c r="C105" s="113">
        <f>'[2]Faludi F Könyvtár kötelező '!$C4</f>
        <v>0</v>
      </c>
      <c r="D105" s="113">
        <v>0</v>
      </c>
      <c r="E105" s="113">
        <v>0</v>
      </c>
      <c r="F105" s="113">
        <f t="shared" si="3"/>
        <v>0</v>
      </c>
    </row>
    <row r="106" spans="1:6" s="71" customFormat="1" ht="99.95" customHeight="1">
      <c r="A106" s="117" t="s">
        <v>48</v>
      </c>
      <c r="B106" s="118" t="s">
        <v>49</v>
      </c>
      <c r="C106" s="113">
        <f>'[2]Faludi F Könyvtár kötelező '!$C5</f>
        <v>0</v>
      </c>
      <c r="D106" s="113">
        <v>0</v>
      </c>
      <c r="E106" s="113">
        <v>0</v>
      </c>
      <c r="F106" s="113">
        <f t="shared" si="3"/>
        <v>0</v>
      </c>
    </row>
    <row r="107" spans="1:6" s="71" customFormat="1" ht="99.95" customHeight="1">
      <c r="A107" s="117" t="s">
        <v>50</v>
      </c>
      <c r="B107" s="118" t="s">
        <v>51</v>
      </c>
      <c r="C107" s="113">
        <f>'[2]Faludi F Könyvtár kötelező '!$C6</f>
        <v>0</v>
      </c>
      <c r="D107" s="113">
        <v>0</v>
      </c>
      <c r="E107" s="113">
        <v>0</v>
      </c>
      <c r="F107" s="113">
        <f t="shared" si="3"/>
        <v>0</v>
      </c>
    </row>
    <row r="108" spans="1:6" s="71" customFormat="1" ht="99.95" customHeight="1">
      <c r="A108" s="119" t="s">
        <v>117</v>
      </c>
      <c r="B108" s="120" t="s">
        <v>53</v>
      </c>
      <c r="C108" s="113">
        <f>'[2]Faludi F Könyvtár kötelező '!$C7</f>
        <v>0</v>
      </c>
      <c r="D108" s="113">
        <v>0</v>
      </c>
      <c r="E108" s="113">
        <v>0</v>
      </c>
      <c r="F108" s="113">
        <f t="shared" si="3"/>
        <v>0</v>
      </c>
    </row>
    <row r="109" spans="1:6" s="71" customFormat="1" ht="99.95" customHeight="1">
      <c r="A109" s="119" t="s">
        <v>54</v>
      </c>
      <c r="B109" s="118" t="s">
        <v>55</v>
      </c>
      <c r="C109" s="113">
        <f>'[2]Faludi F Könyvtár kötelező '!$C8</f>
        <v>0</v>
      </c>
      <c r="D109" s="113">
        <v>0</v>
      </c>
      <c r="E109" s="113">
        <v>0</v>
      </c>
      <c r="F109" s="113">
        <f t="shared" si="3"/>
        <v>0</v>
      </c>
    </row>
    <row r="110" spans="1:6" s="71" customFormat="1" ht="99.95" customHeight="1">
      <c r="A110" s="121" t="s">
        <v>56</v>
      </c>
      <c r="B110" s="122" t="s">
        <v>57</v>
      </c>
      <c r="C110" s="114">
        <f>'[2]Faludi F Könyvtár kötelező '!$C9</f>
        <v>0</v>
      </c>
      <c r="D110" s="114">
        <v>0</v>
      </c>
      <c r="E110" s="114">
        <v>0</v>
      </c>
      <c r="F110" s="114">
        <f t="shared" si="3"/>
        <v>0</v>
      </c>
    </row>
    <row r="111" spans="1:6" s="71" customFormat="1" ht="99.95" customHeight="1">
      <c r="A111" s="121" t="s">
        <v>58</v>
      </c>
      <c r="B111" s="122" t="s">
        <v>59</v>
      </c>
      <c r="C111" s="114">
        <f>'[2]Faludi F Könyvtár kötelező '!$C10</f>
        <v>0</v>
      </c>
      <c r="D111" s="114">
        <v>0</v>
      </c>
      <c r="E111" s="114">
        <v>0</v>
      </c>
      <c r="F111" s="114">
        <f t="shared" si="3"/>
        <v>0</v>
      </c>
    </row>
    <row r="112" spans="1:6" s="71" customFormat="1" ht="99.95" customHeight="1">
      <c r="A112" s="119" t="s">
        <v>292</v>
      </c>
      <c r="B112" s="118" t="s">
        <v>61</v>
      </c>
      <c r="C112" s="113">
        <f>'[2]Faludi F Könyvtár kötelező '!$C11</f>
        <v>0</v>
      </c>
      <c r="D112" s="113">
        <v>0</v>
      </c>
      <c r="E112" s="113">
        <v>0</v>
      </c>
      <c r="F112" s="113">
        <f t="shared" si="3"/>
        <v>0</v>
      </c>
    </row>
    <row r="113" spans="1:6" s="71" customFormat="1" ht="99.95" customHeight="1">
      <c r="A113" s="119" t="s">
        <v>62</v>
      </c>
      <c r="B113" s="118" t="s">
        <v>63</v>
      </c>
      <c r="C113" s="113">
        <f>'[2]Faludi F Könyvtár kötelező '!$C12</f>
        <v>0</v>
      </c>
      <c r="D113" s="113">
        <v>0</v>
      </c>
      <c r="E113" s="113">
        <v>0</v>
      </c>
      <c r="F113" s="113">
        <f t="shared" si="3"/>
        <v>0</v>
      </c>
    </row>
    <row r="114" spans="1:6" s="71" customFormat="1" ht="99.95" customHeight="1">
      <c r="A114" s="119" t="s">
        <v>293</v>
      </c>
      <c r="B114" s="118" t="s">
        <v>164</v>
      </c>
      <c r="C114" s="113">
        <f>'[2]Faludi F Könyvtár kötelező '!$C13</f>
        <v>0</v>
      </c>
      <c r="D114" s="113">
        <v>0</v>
      </c>
      <c r="E114" s="113">
        <v>0</v>
      </c>
      <c r="F114" s="113">
        <f t="shared" si="3"/>
        <v>0</v>
      </c>
    </row>
    <row r="115" spans="1:6" s="71" customFormat="1" ht="99.95" customHeight="1">
      <c r="A115" s="119" t="s">
        <v>64</v>
      </c>
      <c r="B115" s="118" t="s">
        <v>65</v>
      </c>
      <c r="C115" s="113">
        <f>'[2]Faludi F Könyvtár kötelező '!$C14</f>
        <v>0</v>
      </c>
      <c r="D115" s="113">
        <v>0</v>
      </c>
      <c r="E115" s="113">
        <v>0</v>
      </c>
      <c r="F115" s="113">
        <f t="shared" si="3"/>
        <v>0</v>
      </c>
    </row>
    <row r="116" spans="1:6" s="71" customFormat="1" ht="99.95" customHeight="1">
      <c r="A116" s="121" t="s">
        <v>124</v>
      </c>
      <c r="B116" s="122" t="s">
        <v>67</v>
      </c>
      <c r="C116" s="114">
        <f>'[2]Faludi F Könyvtár kötelező '!$C15</f>
        <v>0</v>
      </c>
      <c r="D116" s="114">
        <v>0</v>
      </c>
      <c r="E116" s="114">
        <v>0</v>
      </c>
      <c r="F116" s="114">
        <f t="shared" si="3"/>
        <v>0</v>
      </c>
    </row>
    <row r="117" spans="1:6" s="71" customFormat="1" ht="99.95" customHeight="1">
      <c r="A117" s="121" t="s">
        <v>123</v>
      </c>
      <c r="B117" s="122" t="s">
        <v>69</v>
      </c>
      <c r="C117" s="114">
        <f>'[2]Faludi F Könyvtár kötelező '!$C16</f>
        <v>2000000</v>
      </c>
      <c r="D117" s="114">
        <v>0</v>
      </c>
      <c r="E117" s="114">
        <v>0</v>
      </c>
      <c r="F117" s="114">
        <f t="shared" si="3"/>
        <v>2000000</v>
      </c>
    </row>
    <row r="118" spans="1:6" s="71" customFormat="1" ht="99.95" customHeight="1">
      <c r="A118" s="117" t="s">
        <v>70</v>
      </c>
      <c r="B118" s="118" t="s">
        <v>71</v>
      </c>
      <c r="C118" s="113">
        <f>'[2]Faludi F Könyvtár kötelező '!$C17</f>
        <v>0</v>
      </c>
      <c r="D118" s="113">
        <v>0</v>
      </c>
      <c r="E118" s="113">
        <v>0</v>
      </c>
      <c r="F118" s="113">
        <f t="shared" si="3"/>
        <v>0</v>
      </c>
    </row>
    <row r="119" spans="1:6" s="71" customFormat="1" ht="99.95" customHeight="1">
      <c r="A119" s="117" t="s">
        <v>121</v>
      </c>
      <c r="B119" s="118" t="s">
        <v>73</v>
      </c>
      <c r="C119" s="113">
        <f>'[2]Faludi F Könyvtár kötelező '!$C18</f>
        <v>0</v>
      </c>
      <c r="D119" s="113">
        <v>0</v>
      </c>
      <c r="E119" s="113">
        <v>0</v>
      </c>
      <c r="F119" s="113">
        <f t="shared" si="3"/>
        <v>0</v>
      </c>
    </row>
    <row r="120" spans="1:6" s="71" customFormat="1" ht="99.95" customHeight="1">
      <c r="A120" s="123" t="s">
        <v>122</v>
      </c>
      <c r="B120" s="122" t="s">
        <v>73</v>
      </c>
      <c r="C120" s="114">
        <f>'[2]Faludi F Könyvtár kötelező '!$C19</f>
        <v>0</v>
      </c>
      <c r="D120" s="114">
        <v>0</v>
      </c>
      <c r="E120" s="114">
        <v>0</v>
      </c>
      <c r="F120" s="114">
        <f t="shared" si="3"/>
        <v>0</v>
      </c>
    </row>
    <row r="121" spans="1:6" s="71" customFormat="1" ht="99.95" customHeight="1">
      <c r="A121" s="123" t="s">
        <v>125</v>
      </c>
      <c r="B121" s="122" t="s">
        <v>75</v>
      </c>
      <c r="C121" s="114">
        <f>'[2]Faludi F Könyvtár kötelező '!$C20</f>
        <v>0</v>
      </c>
      <c r="D121" s="114">
        <v>0</v>
      </c>
      <c r="E121" s="114">
        <v>0</v>
      </c>
      <c r="F121" s="114">
        <f t="shared" si="3"/>
        <v>0</v>
      </c>
    </row>
    <row r="122" spans="1:6" s="71" customFormat="1" ht="99.95" customHeight="1">
      <c r="A122" s="117" t="s">
        <v>255</v>
      </c>
      <c r="B122" s="118" t="s">
        <v>254</v>
      </c>
      <c r="C122" s="113">
        <f>'[2]Faludi F Könyvtár kötelező '!$C21</f>
        <v>0</v>
      </c>
      <c r="D122" s="113">
        <v>0</v>
      </c>
      <c r="E122" s="113">
        <v>0</v>
      </c>
      <c r="F122" s="113">
        <f t="shared" si="3"/>
        <v>0</v>
      </c>
    </row>
    <row r="123" spans="1:6" s="71" customFormat="1" ht="99.95" customHeight="1">
      <c r="A123" s="117" t="s">
        <v>76</v>
      </c>
      <c r="B123" s="118" t="s">
        <v>77</v>
      </c>
      <c r="C123" s="113">
        <f>'[2]Faludi F Könyvtár kötelező '!$C22</f>
        <v>0</v>
      </c>
      <c r="D123" s="113">
        <v>0</v>
      </c>
      <c r="E123" s="113">
        <v>0</v>
      </c>
      <c r="F123" s="113">
        <f t="shared" si="3"/>
        <v>0</v>
      </c>
    </row>
    <row r="124" spans="1:6" s="71" customFormat="1" ht="99.95" customHeight="1">
      <c r="A124" s="123" t="s">
        <v>126</v>
      </c>
      <c r="B124" s="122" t="s">
        <v>80</v>
      </c>
      <c r="C124" s="114">
        <f>'[2]Faludi F Könyvtár kötelező '!$C23</f>
        <v>0</v>
      </c>
      <c r="D124" s="114">
        <v>0</v>
      </c>
      <c r="E124" s="114">
        <v>0</v>
      </c>
      <c r="F124" s="114">
        <f t="shared" si="3"/>
        <v>0</v>
      </c>
    </row>
    <row r="125" spans="1:6" s="71" customFormat="1" ht="99.95" customHeight="1">
      <c r="A125" s="117" t="s">
        <v>127</v>
      </c>
      <c r="B125" s="118" t="s">
        <v>183</v>
      </c>
      <c r="C125" s="113">
        <f>'[2]Faludi F Könyvtár kötelező '!$C24</f>
        <v>0</v>
      </c>
      <c r="D125" s="113">
        <v>0</v>
      </c>
      <c r="E125" s="113">
        <v>0</v>
      </c>
      <c r="F125" s="113">
        <f t="shared" si="3"/>
        <v>0</v>
      </c>
    </row>
    <row r="126" spans="1:6" s="71" customFormat="1" ht="99.95" customHeight="1">
      <c r="A126" s="117" t="s">
        <v>275</v>
      </c>
      <c r="B126" s="118" t="s">
        <v>183</v>
      </c>
      <c r="C126" s="113">
        <f>'[2]Faludi F Könyvtár kötelező '!$C25</f>
        <v>0</v>
      </c>
      <c r="D126" s="113">
        <v>0</v>
      </c>
      <c r="E126" s="113">
        <v>0</v>
      </c>
      <c r="F126" s="113">
        <f t="shared" si="3"/>
        <v>0</v>
      </c>
    </row>
    <row r="127" spans="1:6" s="71" customFormat="1" ht="99.95" customHeight="1">
      <c r="A127" s="124" t="s">
        <v>242</v>
      </c>
      <c r="B127" s="118" t="s">
        <v>90</v>
      </c>
      <c r="C127" s="113">
        <f>'[2]Faludi F Könyvtár kötelező '!$C26</f>
        <v>0</v>
      </c>
      <c r="D127" s="113">
        <v>0</v>
      </c>
      <c r="E127" s="113">
        <v>0</v>
      </c>
      <c r="F127" s="113">
        <f t="shared" si="3"/>
        <v>0</v>
      </c>
    </row>
    <row r="128" spans="1:6" s="71" customFormat="1" ht="99.95" customHeight="1">
      <c r="A128" s="124" t="s">
        <v>312</v>
      </c>
      <c r="B128" s="118" t="s">
        <v>90</v>
      </c>
      <c r="C128" s="113">
        <f>'[2]Faludi F Könyvtár kötelező '!$C27</f>
        <v>0</v>
      </c>
      <c r="D128" s="113">
        <v>0</v>
      </c>
      <c r="E128" s="113">
        <v>0</v>
      </c>
      <c r="F128" s="113">
        <f t="shared" si="3"/>
        <v>0</v>
      </c>
    </row>
    <row r="129" spans="1:151" s="71" customFormat="1" ht="99.95" customHeight="1">
      <c r="A129" s="117" t="s">
        <v>261</v>
      </c>
      <c r="B129" s="118" t="s">
        <v>256</v>
      </c>
      <c r="C129" s="113">
        <f>'[2]Faludi F Könyvtár kötelező '!$C28</f>
        <v>49753685</v>
      </c>
      <c r="D129" s="113">
        <v>0</v>
      </c>
      <c r="E129" s="113">
        <v>0</v>
      </c>
      <c r="F129" s="113">
        <f t="shared" si="3"/>
        <v>49753685</v>
      </c>
    </row>
    <row r="130" spans="1:151" s="71" customFormat="1" ht="99.95" customHeight="1">
      <c r="A130" s="123" t="s">
        <v>181</v>
      </c>
      <c r="B130" s="122" t="s">
        <v>182</v>
      </c>
      <c r="C130" s="114">
        <f>'[2]Faludi F Könyvtár kötelező '!$C29</f>
        <v>49753685</v>
      </c>
      <c r="D130" s="114">
        <v>0</v>
      </c>
      <c r="E130" s="114">
        <v>0</v>
      </c>
      <c r="F130" s="114">
        <f t="shared" si="3"/>
        <v>49753685</v>
      </c>
    </row>
    <row r="131" spans="1:151" s="71" customFormat="1" ht="99.95" customHeight="1">
      <c r="A131" s="117" t="s">
        <v>78</v>
      </c>
      <c r="B131" s="118" t="s">
        <v>79</v>
      </c>
      <c r="C131" s="113">
        <f>'[2]Faludi F Könyvtár kötelező '!$C30</f>
        <v>2000000</v>
      </c>
      <c r="D131" s="113">
        <v>0</v>
      </c>
      <c r="E131" s="113">
        <v>0</v>
      </c>
      <c r="F131" s="113">
        <f t="shared" si="3"/>
        <v>2000000</v>
      </c>
    </row>
    <row r="132" spans="1:151" s="71" customFormat="1" ht="99.95" customHeight="1">
      <c r="A132" s="123" t="s">
        <v>184</v>
      </c>
      <c r="B132" s="122" t="s">
        <v>185</v>
      </c>
      <c r="C132" s="114">
        <f>'[2]Faludi F Könyvtár kötelező '!$C31</f>
        <v>51753685</v>
      </c>
      <c r="D132" s="114">
        <v>0</v>
      </c>
      <c r="E132" s="114">
        <v>0</v>
      </c>
      <c r="F132" s="114">
        <f t="shared" si="3"/>
        <v>51753685</v>
      </c>
    </row>
    <row r="133" spans="1:151" ht="42.75" customHeight="1">
      <c r="A133" s="263" t="s">
        <v>0</v>
      </c>
      <c r="B133" s="266" t="s">
        <v>316</v>
      </c>
      <c r="C133" s="278" t="s">
        <v>245</v>
      </c>
      <c r="D133" s="279"/>
      <c r="E133" s="279"/>
      <c r="F133" s="27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</row>
    <row r="134" spans="1:151" ht="25.5" customHeight="1">
      <c r="A134" s="264"/>
      <c r="B134" s="267"/>
      <c r="C134" s="280"/>
      <c r="D134" s="281"/>
      <c r="E134" s="281"/>
      <c r="F134" s="281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</row>
    <row r="135" spans="1:151" ht="137.25">
      <c r="A135" s="265"/>
      <c r="B135" s="268"/>
      <c r="C135" s="115" t="s">
        <v>314</v>
      </c>
      <c r="D135" s="115" t="s">
        <v>315</v>
      </c>
      <c r="E135" s="115" t="s">
        <v>313</v>
      </c>
      <c r="F135" s="116" t="s">
        <v>260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</row>
    <row r="136" spans="1:151" ht="99.95" customHeight="1">
      <c r="A136" s="117" t="s">
        <v>42</v>
      </c>
      <c r="B136" s="118" t="s">
        <v>43</v>
      </c>
      <c r="C136" s="113">
        <f>'[2]Körmendi Kult. Közp.kötelezö'!$C2</f>
        <v>0</v>
      </c>
      <c r="D136" s="113">
        <v>0</v>
      </c>
      <c r="E136" s="113">
        <v>0</v>
      </c>
      <c r="F136" s="113">
        <f>SUM(C136:E136)</f>
        <v>0</v>
      </c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</row>
    <row r="137" spans="1:151" ht="99.95" customHeight="1">
      <c r="A137" s="117" t="s">
        <v>44</v>
      </c>
      <c r="B137" s="118" t="s">
        <v>45</v>
      </c>
      <c r="C137" s="113">
        <f>'[2]Körmendi Kult. Közp.kötelezö'!$C3</f>
        <v>0</v>
      </c>
      <c r="D137" s="113">
        <v>0</v>
      </c>
      <c r="E137" s="113">
        <v>0</v>
      </c>
      <c r="F137" s="113">
        <f t="shared" ref="F137:F165" si="4">SUM(C137:E137)</f>
        <v>0</v>
      </c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</row>
    <row r="138" spans="1:151" ht="99.95" customHeight="1">
      <c r="A138" s="117" t="s">
        <v>46</v>
      </c>
      <c r="B138" s="118" t="s">
        <v>47</v>
      </c>
      <c r="C138" s="113">
        <f>'[2]Körmendi Kult. Közp.kötelezö'!$C4</f>
        <v>0</v>
      </c>
      <c r="D138" s="113">
        <v>0</v>
      </c>
      <c r="E138" s="113">
        <v>0</v>
      </c>
      <c r="F138" s="113">
        <f t="shared" si="4"/>
        <v>0</v>
      </c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</row>
    <row r="139" spans="1:151" ht="99.95" customHeight="1">
      <c r="A139" s="117" t="s">
        <v>48</v>
      </c>
      <c r="B139" s="118" t="s">
        <v>49</v>
      </c>
      <c r="C139" s="113">
        <f>'[2]Körmendi Kult. Közp.kötelezö'!$C5</f>
        <v>0</v>
      </c>
      <c r="D139" s="113">
        <v>0</v>
      </c>
      <c r="E139" s="113">
        <v>0</v>
      </c>
      <c r="F139" s="113">
        <f t="shared" si="4"/>
        <v>0</v>
      </c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</row>
    <row r="140" spans="1:151" ht="99.95" customHeight="1">
      <c r="A140" s="117" t="s">
        <v>50</v>
      </c>
      <c r="B140" s="118" t="s">
        <v>51</v>
      </c>
      <c r="C140" s="113">
        <f>'[2]Körmendi Kult. Közp.kötelezö'!$C6</f>
        <v>0</v>
      </c>
      <c r="D140" s="113">
        <v>0</v>
      </c>
      <c r="E140" s="113">
        <v>0</v>
      </c>
      <c r="F140" s="113">
        <f t="shared" si="4"/>
        <v>0</v>
      </c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</row>
    <row r="141" spans="1:151" ht="99.95" customHeight="1">
      <c r="A141" s="117" t="s">
        <v>52</v>
      </c>
      <c r="B141" s="118" t="s">
        <v>53</v>
      </c>
      <c r="C141" s="113">
        <f>'[2]Körmendi Kult. Közp.kötelezö'!$C7</f>
        <v>0</v>
      </c>
      <c r="D141" s="113">
        <v>0</v>
      </c>
      <c r="E141" s="113">
        <v>0</v>
      </c>
      <c r="F141" s="113">
        <f t="shared" si="4"/>
        <v>0</v>
      </c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</row>
    <row r="142" spans="1:151" ht="99.95" customHeight="1" thickBot="1">
      <c r="A142" s="117" t="s">
        <v>54</v>
      </c>
      <c r="B142" s="118" t="s">
        <v>55</v>
      </c>
      <c r="C142" s="113">
        <f>'[2]Körmendi Kult. Közp.kötelezö'!$C8</f>
        <v>0</v>
      </c>
      <c r="D142" s="113">
        <v>0</v>
      </c>
      <c r="E142" s="113">
        <v>0</v>
      </c>
      <c r="F142" s="113">
        <f t="shared" si="4"/>
        <v>0</v>
      </c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</row>
    <row r="143" spans="1:151" s="75" customFormat="1" ht="99.95" customHeight="1" thickBot="1">
      <c r="A143" s="123" t="s">
        <v>56</v>
      </c>
      <c r="B143" s="122" t="s">
        <v>57</v>
      </c>
      <c r="C143" s="114">
        <f>'[2]Körmendi Kult. Közp.kötelezö'!$C9</f>
        <v>0</v>
      </c>
      <c r="D143" s="114">
        <v>0</v>
      </c>
      <c r="E143" s="114">
        <v>0</v>
      </c>
      <c r="F143" s="114">
        <f t="shared" si="4"/>
        <v>0</v>
      </c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</row>
    <row r="144" spans="1:151" s="75" customFormat="1" ht="99.95" customHeight="1" thickBot="1">
      <c r="A144" s="123" t="s">
        <v>58</v>
      </c>
      <c r="B144" s="122" t="s">
        <v>59</v>
      </c>
      <c r="C144" s="114">
        <f>'[2]Körmendi Kult. Közp.kötelezö'!$C10</f>
        <v>71483978</v>
      </c>
      <c r="D144" s="114">
        <v>0</v>
      </c>
      <c r="E144" s="114">
        <v>0</v>
      </c>
      <c r="F144" s="114">
        <f t="shared" si="4"/>
        <v>71483978</v>
      </c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</row>
    <row r="145" spans="1:151" ht="99.95" customHeight="1">
      <c r="A145" s="117" t="s">
        <v>60</v>
      </c>
      <c r="B145" s="118" t="s">
        <v>61</v>
      </c>
      <c r="C145" s="113">
        <f>'[2]Körmendi Kult. Közp.kötelezö'!$C11</f>
        <v>0</v>
      </c>
      <c r="D145" s="113">
        <v>0</v>
      </c>
      <c r="E145" s="113">
        <v>0</v>
      </c>
      <c r="F145" s="113">
        <f t="shared" si="4"/>
        <v>0</v>
      </c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</row>
    <row r="146" spans="1:151" ht="99.95" customHeight="1">
      <c r="A146" s="117" t="s">
        <v>62</v>
      </c>
      <c r="B146" s="118" t="s">
        <v>63</v>
      </c>
      <c r="C146" s="113">
        <f>'[2]Körmendi Kult. Közp.kötelezö'!$C12</f>
        <v>0</v>
      </c>
      <c r="D146" s="113">
        <v>0</v>
      </c>
      <c r="E146" s="113">
        <v>0</v>
      </c>
      <c r="F146" s="113">
        <f t="shared" si="4"/>
        <v>0</v>
      </c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</row>
    <row r="147" spans="1:151" ht="99.95" customHeight="1">
      <c r="A147" s="119" t="s">
        <v>253</v>
      </c>
      <c r="B147" s="118" t="s">
        <v>164</v>
      </c>
      <c r="C147" s="113">
        <f>'[2]Körmendi Kult. Közp.kötelezö'!$C13</f>
        <v>0</v>
      </c>
      <c r="D147" s="113">
        <v>0</v>
      </c>
      <c r="E147" s="113">
        <v>0</v>
      </c>
      <c r="F147" s="113">
        <f t="shared" si="4"/>
        <v>0</v>
      </c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</row>
    <row r="148" spans="1:151" ht="99.95" customHeight="1" thickBot="1">
      <c r="A148" s="117" t="s">
        <v>64</v>
      </c>
      <c r="B148" s="118" t="s">
        <v>65</v>
      </c>
      <c r="C148" s="113">
        <f>'[2]Körmendi Kult. Közp.kötelezö'!$C14</f>
        <v>0</v>
      </c>
      <c r="D148" s="113">
        <v>0</v>
      </c>
      <c r="E148" s="113">
        <v>0</v>
      </c>
      <c r="F148" s="113">
        <f t="shared" si="4"/>
        <v>0</v>
      </c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</row>
    <row r="149" spans="1:151" s="75" customFormat="1" ht="99.95" customHeight="1" thickBot="1">
      <c r="A149" s="123" t="s">
        <v>66</v>
      </c>
      <c r="B149" s="122" t="s">
        <v>67</v>
      </c>
      <c r="C149" s="114">
        <f>'[2]Körmendi Kult. Közp.kötelezö'!$C15</f>
        <v>0</v>
      </c>
      <c r="D149" s="114">
        <v>0</v>
      </c>
      <c r="E149" s="114">
        <v>0</v>
      </c>
      <c r="F149" s="114">
        <f t="shared" si="4"/>
        <v>0</v>
      </c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</row>
    <row r="150" spans="1:151" s="75" customFormat="1" ht="99.95" customHeight="1" thickBot="1">
      <c r="A150" s="123" t="s">
        <v>68</v>
      </c>
      <c r="B150" s="122" t="s">
        <v>69</v>
      </c>
      <c r="C150" s="114">
        <f>'[2]Körmendi Kult. Közp.kötelezö'!$C16</f>
        <v>17000000</v>
      </c>
      <c r="D150" s="114">
        <v>0</v>
      </c>
      <c r="E150" s="114">
        <v>0</v>
      </c>
      <c r="F150" s="114">
        <f t="shared" si="4"/>
        <v>17000000</v>
      </c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</row>
    <row r="151" spans="1:151" ht="99.95" customHeight="1" thickBot="1">
      <c r="A151" s="117" t="s">
        <v>70</v>
      </c>
      <c r="B151" s="118" t="s">
        <v>71</v>
      </c>
      <c r="C151" s="113">
        <f>'[2]Körmendi Kult. Közp.kötelezö'!$C17</f>
        <v>0</v>
      </c>
      <c r="D151" s="113">
        <v>0</v>
      </c>
      <c r="E151" s="113">
        <v>0</v>
      </c>
      <c r="F151" s="113">
        <f t="shared" si="4"/>
        <v>0</v>
      </c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</row>
    <row r="152" spans="1:151" s="75" customFormat="1" ht="99.95" customHeight="1" thickBot="1">
      <c r="A152" s="117" t="s">
        <v>72</v>
      </c>
      <c r="B152" s="118" t="s">
        <v>73</v>
      </c>
      <c r="C152" s="113">
        <f>'[2]Körmendi Kult. Közp.kötelezö'!$C18</f>
        <v>0</v>
      </c>
      <c r="D152" s="113">
        <v>0</v>
      </c>
      <c r="E152" s="113">
        <v>0</v>
      </c>
      <c r="F152" s="113">
        <f t="shared" si="4"/>
        <v>0</v>
      </c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</row>
    <row r="153" spans="1:151" ht="99.95" customHeight="1" thickBot="1">
      <c r="A153" s="123" t="s">
        <v>122</v>
      </c>
      <c r="B153" s="122" t="s">
        <v>73</v>
      </c>
      <c r="C153" s="114">
        <f>'[2]Körmendi Kult. Közp.kötelezö'!$C19</f>
        <v>0</v>
      </c>
      <c r="D153" s="114">
        <v>0</v>
      </c>
      <c r="E153" s="114">
        <v>0</v>
      </c>
      <c r="F153" s="114">
        <f t="shared" si="4"/>
        <v>0</v>
      </c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</row>
    <row r="154" spans="1:151" s="75" customFormat="1" ht="99.95" customHeight="1" thickBot="1">
      <c r="A154" s="123" t="s">
        <v>74</v>
      </c>
      <c r="B154" s="122" t="s">
        <v>75</v>
      </c>
      <c r="C154" s="114">
        <f>'[2]Körmendi Kult. Közp.kötelezö'!$C20</f>
        <v>2500000</v>
      </c>
      <c r="D154" s="114">
        <v>0</v>
      </c>
      <c r="E154" s="114">
        <v>0</v>
      </c>
      <c r="F154" s="114">
        <f t="shared" si="4"/>
        <v>2500000</v>
      </c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</row>
    <row r="155" spans="1:151" s="69" customFormat="1" ht="99.95" customHeight="1">
      <c r="A155" s="117" t="s">
        <v>255</v>
      </c>
      <c r="B155" s="118" t="s">
        <v>254</v>
      </c>
      <c r="C155" s="113">
        <f>'[2]Körmendi Kult. Közp.kötelezö'!$C21</f>
        <v>0</v>
      </c>
      <c r="D155" s="113">
        <v>0</v>
      </c>
      <c r="E155" s="113">
        <v>0</v>
      </c>
      <c r="F155" s="113">
        <f t="shared" si="4"/>
        <v>0</v>
      </c>
    </row>
    <row r="156" spans="1:151" ht="99.95" customHeight="1" thickBot="1">
      <c r="A156" s="117" t="s">
        <v>76</v>
      </c>
      <c r="B156" s="118" t="s">
        <v>77</v>
      </c>
      <c r="C156" s="113">
        <f>'[2]Körmendi Kult. Közp.kötelezö'!$C22</f>
        <v>0</v>
      </c>
      <c r="D156" s="113">
        <v>0</v>
      </c>
      <c r="E156" s="113">
        <v>0</v>
      </c>
      <c r="F156" s="113">
        <f t="shared" si="4"/>
        <v>0</v>
      </c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</row>
    <row r="157" spans="1:151" s="75" customFormat="1" ht="99.95" customHeight="1" thickBot="1">
      <c r="A157" s="123" t="s">
        <v>126</v>
      </c>
      <c r="B157" s="122" t="s">
        <v>80</v>
      </c>
      <c r="C157" s="114">
        <f>'[2]Körmendi Kult. Közp.kötelezö'!$C23</f>
        <v>0</v>
      </c>
      <c r="D157" s="114">
        <v>0</v>
      </c>
      <c r="E157" s="114">
        <v>0</v>
      </c>
      <c r="F157" s="114">
        <f t="shared" si="4"/>
        <v>0</v>
      </c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</row>
    <row r="158" spans="1:151" s="75" customFormat="1" ht="99.95" customHeight="1" thickBot="1">
      <c r="A158" s="117" t="s">
        <v>127</v>
      </c>
      <c r="B158" s="118" t="s">
        <v>183</v>
      </c>
      <c r="C158" s="113">
        <f>'[2]Körmendi Kult. Közp.kötelezö'!$C24</f>
        <v>0</v>
      </c>
      <c r="D158" s="113">
        <v>0</v>
      </c>
      <c r="E158" s="113">
        <v>0</v>
      </c>
      <c r="F158" s="113">
        <f t="shared" si="4"/>
        <v>0</v>
      </c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</row>
    <row r="159" spans="1:151" s="75" customFormat="1" ht="99.95" customHeight="1" thickBot="1">
      <c r="A159" s="117" t="s">
        <v>275</v>
      </c>
      <c r="B159" s="118" t="s">
        <v>183</v>
      </c>
      <c r="C159" s="113">
        <f>'[2]Körmendi Kult. Közp.kötelezö'!$C25</f>
        <v>0</v>
      </c>
      <c r="D159" s="113">
        <v>0</v>
      </c>
      <c r="E159" s="113">
        <v>0</v>
      </c>
      <c r="F159" s="113">
        <f t="shared" si="4"/>
        <v>0</v>
      </c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</row>
    <row r="160" spans="1:151" s="75" customFormat="1" ht="99.95" customHeight="1" thickBot="1">
      <c r="A160" s="124" t="s">
        <v>242</v>
      </c>
      <c r="B160" s="118" t="s">
        <v>90</v>
      </c>
      <c r="C160" s="113">
        <f>'[2]Körmendi Kult. Közp.kötelezö'!$C26</f>
        <v>0</v>
      </c>
      <c r="D160" s="113">
        <v>0</v>
      </c>
      <c r="E160" s="113">
        <v>0</v>
      </c>
      <c r="F160" s="113">
        <f t="shared" si="4"/>
        <v>0</v>
      </c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</row>
    <row r="161" spans="1:151" s="75" customFormat="1" ht="99.95" customHeight="1" thickBot="1">
      <c r="A161" s="124" t="s">
        <v>312</v>
      </c>
      <c r="B161" s="118" t="s">
        <v>90</v>
      </c>
      <c r="C161" s="113">
        <f>'[2]Körmendi Kult. Közp.kötelezö'!$C27</f>
        <v>0</v>
      </c>
      <c r="D161" s="113">
        <v>0</v>
      </c>
      <c r="E161" s="113">
        <v>0</v>
      </c>
      <c r="F161" s="113">
        <f t="shared" si="4"/>
        <v>0</v>
      </c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</row>
    <row r="162" spans="1:151" s="75" customFormat="1" ht="99.95" customHeight="1" thickBot="1">
      <c r="A162" s="117" t="s">
        <v>261</v>
      </c>
      <c r="B162" s="118" t="s">
        <v>256</v>
      </c>
      <c r="C162" s="113">
        <f>'[2]Körmendi Kult. Közp.kötelezö'!$C28</f>
        <v>115014776</v>
      </c>
      <c r="D162" s="113">
        <v>0</v>
      </c>
      <c r="E162" s="113">
        <v>0</v>
      </c>
      <c r="F162" s="113">
        <f t="shared" si="4"/>
        <v>115014776</v>
      </c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</row>
    <row r="163" spans="1:151" s="75" customFormat="1" ht="99.95" customHeight="1" thickBot="1">
      <c r="A163" s="123" t="s">
        <v>181</v>
      </c>
      <c r="B163" s="122" t="s">
        <v>182</v>
      </c>
      <c r="C163" s="114">
        <f>'[2]Körmendi Kult. Közp.kötelezö'!$C29</f>
        <v>115014776</v>
      </c>
      <c r="D163" s="114">
        <v>0</v>
      </c>
      <c r="E163" s="114">
        <v>0</v>
      </c>
      <c r="F163" s="114">
        <f t="shared" si="4"/>
        <v>115014776</v>
      </c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</row>
    <row r="164" spans="1:151" s="75" customFormat="1" ht="99.95" customHeight="1" thickBot="1">
      <c r="A164" s="117" t="s">
        <v>78</v>
      </c>
      <c r="B164" s="118" t="s">
        <v>79</v>
      </c>
      <c r="C164" s="113">
        <f>'[2]Körmendi Kult. Közp.kötelezö'!$C30</f>
        <v>90983978</v>
      </c>
      <c r="D164" s="113">
        <v>0</v>
      </c>
      <c r="E164" s="113">
        <v>0</v>
      </c>
      <c r="F164" s="113">
        <f t="shared" si="4"/>
        <v>90983978</v>
      </c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</row>
    <row r="165" spans="1:151" s="78" customFormat="1" ht="99.95" customHeight="1">
      <c r="A165" s="123" t="s">
        <v>184</v>
      </c>
      <c r="B165" s="122" t="s">
        <v>185</v>
      </c>
      <c r="C165" s="114">
        <f>'[2]Körmendi Kult. Közp.kötelezö'!$C31</f>
        <v>205998754</v>
      </c>
      <c r="D165" s="114">
        <v>0</v>
      </c>
      <c r="E165" s="114">
        <v>0</v>
      </c>
      <c r="F165" s="114">
        <f t="shared" si="4"/>
        <v>205998754</v>
      </c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</row>
    <row r="166" spans="1:151" ht="57.75" customHeight="1">
      <c r="A166" s="263" t="s">
        <v>0</v>
      </c>
      <c r="B166" s="266" t="s">
        <v>316</v>
      </c>
      <c r="C166" s="272" t="s">
        <v>41</v>
      </c>
      <c r="D166" s="272"/>
      <c r="E166" s="272"/>
      <c r="F166" s="272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</row>
    <row r="167" spans="1:151" ht="57.75" customHeight="1">
      <c r="A167" s="264"/>
      <c r="B167" s="267"/>
      <c r="C167" s="272"/>
      <c r="D167" s="272"/>
      <c r="E167" s="272"/>
      <c r="F167" s="272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</row>
    <row r="168" spans="1:151" ht="137.25">
      <c r="A168" s="265"/>
      <c r="B168" s="268"/>
      <c r="C168" s="115" t="s">
        <v>314</v>
      </c>
      <c r="D168" s="115" t="s">
        <v>315</v>
      </c>
      <c r="E168" s="115" t="s">
        <v>313</v>
      </c>
      <c r="F168" s="116" t="s">
        <v>260</v>
      </c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</row>
    <row r="169" spans="1:151" ht="99.95" customHeight="1">
      <c r="A169" s="117" t="s">
        <v>42</v>
      </c>
      <c r="B169" s="118" t="s">
        <v>43</v>
      </c>
      <c r="C169" s="113">
        <v>0</v>
      </c>
      <c r="D169" s="113">
        <f>'[2]Múzeum önként vállalt'!$C2</f>
        <v>0</v>
      </c>
      <c r="E169" s="113">
        <v>0</v>
      </c>
      <c r="F169" s="113">
        <f>SUM(C169:E169)</f>
        <v>0</v>
      </c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</row>
    <row r="170" spans="1:151" ht="99.95" customHeight="1">
      <c r="A170" s="117" t="s">
        <v>44</v>
      </c>
      <c r="B170" s="118" t="s">
        <v>45</v>
      </c>
      <c r="C170" s="113">
        <v>0</v>
      </c>
      <c r="D170" s="113">
        <f>'[2]Múzeum önként vállalt'!$C3</f>
        <v>0</v>
      </c>
      <c r="E170" s="113">
        <v>0</v>
      </c>
      <c r="F170" s="113">
        <f t="shared" ref="F170:F198" si="5">SUM(C170:E170)</f>
        <v>0</v>
      </c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</row>
    <row r="171" spans="1:151" ht="99.95" customHeight="1">
      <c r="A171" s="117" t="s">
        <v>46</v>
      </c>
      <c r="B171" s="118" t="s">
        <v>47</v>
      </c>
      <c r="C171" s="113">
        <v>0</v>
      </c>
      <c r="D171" s="113">
        <f>'[2]Múzeum önként vállalt'!$C4</f>
        <v>0</v>
      </c>
      <c r="E171" s="113">
        <v>0</v>
      </c>
      <c r="F171" s="113">
        <f t="shared" si="5"/>
        <v>0</v>
      </c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</row>
    <row r="172" spans="1:151" ht="99.95" customHeight="1">
      <c r="A172" s="117" t="s">
        <v>48</v>
      </c>
      <c r="B172" s="118" t="s">
        <v>49</v>
      </c>
      <c r="C172" s="113">
        <v>0</v>
      </c>
      <c r="D172" s="113">
        <f>'[2]Múzeum önként vállalt'!$C5</f>
        <v>0</v>
      </c>
      <c r="E172" s="113">
        <v>0</v>
      </c>
      <c r="F172" s="113">
        <f t="shared" si="5"/>
        <v>0</v>
      </c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</row>
    <row r="173" spans="1:151" ht="99.95" customHeight="1">
      <c r="A173" s="117" t="s">
        <v>50</v>
      </c>
      <c r="B173" s="118" t="s">
        <v>51</v>
      </c>
      <c r="C173" s="113">
        <v>0</v>
      </c>
      <c r="D173" s="113">
        <f>'[2]Múzeum önként vállalt'!$C6</f>
        <v>0</v>
      </c>
      <c r="E173" s="113">
        <v>0</v>
      </c>
      <c r="F173" s="113">
        <f t="shared" si="5"/>
        <v>0</v>
      </c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</row>
    <row r="174" spans="1:151" ht="99.95" customHeight="1">
      <c r="A174" s="117" t="s">
        <v>52</v>
      </c>
      <c r="B174" s="118" t="s">
        <v>53</v>
      </c>
      <c r="C174" s="113">
        <v>0</v>
      </c>
      <c r="D174" s="113">
        <f>'[2]Múzeum önként vállalt'!$C7</f>
        <v>0</v>
      </c>
      <c r="E174" s="113">
        <v>0</v>
      </c>
      <c r="F174" s="113">
        <f t="shared" si="5"/>
        <v>0</v>
      </c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</row>
    <row r="175" spans="1:151" ht="99.95" customHeight="1">
      <c r="A175" s="117" t="s">
        <v>54</v>
      </c>
      <c r="B175" s="118" t="s">
        <v>55</v>
      </c>
      <c r="C175" s="113">
        <v>0</v>
      </c>
      <c r="D175" s="113">
        <f>'[2]Múzeum önként vállalt'!$C8</f>
        <v>0</v>
      </c>
      <c r="E175" s="113">
        <v>0</v>
      </c>
      <c r="F175" s="113">
        <f t="shared" si="5"/>
        <v>0</v>
      </c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</row>
    <row r="176" spans="1:151" ht="99.95" customHeight="1">
      <c r="A176" s="123" t="s">
        <v>56</v>
      </c>
      <c r="B176" s="122" t="s">
        <v>57</v>
      </c>
      <c r="C176" s="114">
        <v>0</v>
      </c>
      <c r="D176" s="114">
        <f>'[2]Múzeum önként vállalt'!$C9</f>
        <v>0</v>
      </c>
      <c r="E176" s="114">
        <v>0</v>
      </c>
      <c r="F176" s="114">
        <f t="shared" si="5"/>
        <v>0</v>
      </c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</row>
    <row r="177" spans="1:55" ht="99.95" customHeight="1">
      <c r="A177" s="123" t="s">
        <v>58</v>
      </c>
      <c r="B177" s="122" t="s">
        <v>59</v>
      </c>
      <c r="C177" s="114">
        <v>0</v>
      </c>
      <c r="D177" s="114">
        <f>'[2]Múzeum önként vállalt'!$C10</f>
        <v>0</v>
      </c>
      <c r="E177" s="114">
        <v>0</v>
      </c>
      <c r="F177" s="114">
        <f t="shared" si="5"/>
        <v>0</v>
      </c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</row>
    <row r="178" spans="1:55" ht="99.95" customHeight="1">
      <c r="A178" s="117" t="s">
        <v>60</v>
      </c>
      <c r="B178" s="118" t="s">
        <v>61</v>
      </c>
      <c r="C178" s="113">
        <v>0</v>
      </c>
      <c r="D178" s="113">
        <f>'[2]Múzeum önként vállalt'!$C11</f>
        <v>0</v>
      </c>
      <c r="E178" s="113">
        <v>0</v>
      </c>
      <c r="F178" s="113">
        <f t="shared" si="5"/>
        <v>0</v>
      </c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</row>
    <row r="179" spans="1:55" ht="99.95" customHeight="1">
      <c r="A179" s="117" t="s">
        <v>62</v>
      </c>
      <c r="B179" s="118" t="s">
        <v>63</v>
      </c>
      <c r="C179" s="113">
        <v>0</v>
      </c>
      <c r="D179" s="113">
        <f>'[2]Múzeum önként vállalt'!$C12</f>
        <v>0</v>
      </c>
      <c r="E179" s="113">
        <v>0</v>
      </c>
      <c r="F179" s="113">
        <f t="shared" si="5"/>
        <v>0</v>
      </c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</row>
    <row r="180" spans="1:55" ht="99.95" customHeight="1">
      <c r="A180" s="119" t="s">
        <v>253</v>
      </c>
      <c r="B180" s="118" t="s">
        <v>164</v>
      </c>
      <c r="C180" s="113">
        <v>0</v>
      </c>
      <c r="D180" s="113">
        <f>'[2]Múzeum önként vállalt'!$C13</f>
        <v>0</v>
      </c>
      <c r="E180" s="113">
        <v>0</v>
      </c>
      <c r="F180" s="113">
        <f t="shared" si="5"/>
        <v>0</v>
      </c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</row>
    <row r="181" spans="1:55" ht="99.95" customHeight="1">
      <c r="A181" s="117" t="s">
        <v>64</v>
      </c>
      <c r="B181" s="118" t="s">
        <v>65</v>
      </c>
      <c r="C181" s="113">
        <v>0</v>
      </c>
      <c r="D181" s="113">
        <f>'[2]Múzeum önként vállalt'!$C14</f>
        <v>0</v>
      </c>
      <c r="E181" s="113">
        <v>0</v>
      </c>
      <c r="F181" s="113">
        <f t="shared" si="5"/>
        <v>0</v>
      </c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</row>
    <row r="182" spans="1:55" ht="99.95" customHeight="1">
      <c r="A182" s="123" t="s">
        <v>66</v>
      </c>
      <c r="B182" s="122" t="s">
        <v>67</v>
      </c>
      <c r="C182" s="114">
        <v>0</v>
      </c>
      <c r="D182" s="114">
        <f>'[2]Múzeum önként vállalt'!$C15</f>
        <v>0</v>
      </c>
      <c r="E182" s="114">
        <v>0</v>
      </c>
      <c r="F182" s="114">
        <f t="shared" si="5"/>
        <v>0</v>
      </c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</row>
    <row r="183" spans="1:55" ht="99.95" customHeight="1">
      <c r="A183" s="123" t="s">
        <v>68</v>
      </c>
      <c r="B183" s="122" t="s">
        <v>69</v>
      </c>
      <c r="C183" s="114">
        <v>0</v>
      </c>
      <c r="D183" s="114">
        <f>'[2]Múzeum önként vállalt'!$C16</f>
        <v>4500000</v>
      </c>
      <c r="E183" s="114">
        <v>0</v>
      </c>
      <c r="F183" s="114">
        <f t="shared" si="5"/>
        <v>4500000</v>
      </c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</row>
    <row r="184" spans="1:55" ht="99.95" customHeight="1">
      <c r="A184" s="117" t="s">
        <v>70</v>
      </c>
      <c r="B184" s="118" t="s">
        <v>71</v>
      </c>
      <c r="C184" s="113">
        <v>0</v>
      </c>
      <c r="D184" s="113">
        <f>'[2]Múzeum önként vállalt'!$C17</f>
        <v>0</v>
      </c>
      <c r="E184" s="113">
        <v>0</v>
      </c>
      <c r="F184" s="113">
        <f t="shared" si="5"/>
        <v>0</v>
      </c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</row>
    <row r="185" spans="1:55" ht="99.95" customHeight="1">
      <c r="A185" s="117" t="s">
        <v>72</v>
      </c>
      <c r="B185" s="118" t="s">
        <v>73</v>
      </c>
      <c r="C185" s="113">
        <v>0</v>
      </c>
      <c r="D185" s="113">
        <f>'[2]Múzeum önként vállalt'!$C18</f>
        <v>0</v>
      </c>
      <c r="E185" s="113">
        <v>0</v>
      </c>
      <c r="F185" s="113">
        <f t="shared" si="5"/>
        <v>0</v>
      </c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</row>
    <row r="186" spans="1:55" ht="99.95" customHeight="1">
      <c r="A186" s="123" t="s">
        <v>122</v>
      </c>
      <c r="B186" s="122" t="s">
        <v>73</v>
      </c>
      <c r="C186" s="114">
        <v>0</v>
      </c>
      <c r="D186" s="114">
        <f>'[2]Múzeum önként vállalt'!$C19</f>
        <v>0</v>
      </c>
      <c r="E186" s="114">
        <v>0</v>
      </c>
      <c r="F186" s="114">
        <f t="shared" si="5"/>
        <v>0</v>
      </c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</row>
    <row r="187" spans="1:55" ht="99.95" customHeight="1">
      <c r="A187" s="123" t="s">
        <v>74</v>
      </c>
      <c r="B187" s="122" t="s">
        <v>75</v>
      </c>
      <c r="C187" s="114">
        <v>0</v>
      </c>
      <c r="D187" s="114">
        <f>'[2]Múzeum önként vállalt'!$C20</f>
        <v>0</v>
      </c>
      <c r="E187" s="114">
        <v>0</v>
      </c>
      <c r="F187" s="114">
        <f t="shared" si="5"/>
        <v>0</v>
      </c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</row>
    <row r="188" spans="1:55" ht="99.95" customHeight="1">
      <c r="A188" s="117" t="s">
        <v>255</v>
      </c>
      <c r="B188" s="118" t="s">
        <v>254</v>
      </c>
      <c r="C188" s="113">
        <v>0</v>
      </c>
      <c r="D188" s="113">
        <f>'[2]Múzeum önként vállalt'!$C21</f>
        <v>0</v>
      </c>
      <c r="E188" s="113">
        <v>0</v>
      </c>
      <c r="F188" s="113">
        <f t="shared" si="5"/>
        <v>0</v>
      </c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</row>
    <row r="189" spans="1:55" ht="99.95" customHeight="1">
      <c r="A189" s="117" t="s">
        <v>76</v>
      </c>
      <c r="B189" s="118" t="s">
        <v>77</v>
      </c>
      <c r="C189" s="113">
        <v>0</v>
      </c>
      <c r="D189" s="113">
        <f>'[2]Múzeum önként vállalt'!$C22</f>
        <v>0</v>
      </c>
      <c r="E189" s="113">
        <v>0</v>
      </c>
      <c r="F189" s="113">
        <f t="shared" si="5"/>
        <v>0</v>
      </c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</row>
    <row r="190" spans="1:55" ht="99.95" customHeight="1">
      <c r="A190" s="123" t="s">
        <v>126</v>
      </c>
      <c r="B190" s="122" t="s">
        <v>80</v>
      </c>
      <c r="C190" s="114">
        <v>0</v>
      </c>
      <c r="D190" s="114">
        <f>'[2]Múzeum önként vállalt'!$C23</f>
        <v>0</v>
      </c>
      <c r="E190" s="114">
        <v>0</v>
      </c>
      <c r="F190" s="114">
        <f t="shared" si="5"/>
        <v>0</v>
      </c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</row>
    <row r="191" spans="1:55" ht="99.95" customHeight="1">
      <c r="A191" s="117" t="s">
        <v>127</v>
      </c>
      <c r="B191" s="118" t="s">
        <v>183</v>
      </c>
      <c r="C191" s="113">
        <v>0</v>
      </c>
      <c r="D191" s="113">
        <f>'[2]Múzeum önként vállalt'!$C24</f>
        <v>0</v>
      </c>
      <c r="E191" s="113">
        <v>0</v>
      </c>
      <c r="F191" s="113">
        <f t="shared" si="5"/>
        <v>0</v>
      </c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</row>
    <row r="192" spans="1:55" ht="99.95" customHeight="1">
      <c r="A192" s="117" t="s">
        <v>275</v>
      </c>
      <c r="B192" s="118" t="s">
        <v>183</v>
      </c>
      <c r="C192" s="113">
        <v>0</v>
      </c>
      <c r="D192" s="113">
        <f>'[2]Múzeum önként vállalt'!$C25</f>
        <v>0</v>
      </c>
      <c r="E192" s="113">
        <v>0</v>
      </c>
      <c r="F192" s="113">
        <f t="shared" si="5"/>
        <v>0</v>
      </c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</row>
    <row r="193" spans="1:55" ht="99.95" customHeight="1">
      <c r="A193" s="124" t="s">
        <v>242</v>
      </c>
      <c r="B193" s="118" t="s">
        <v>90</v>
      </c>
      <c r="C193" s="113">
        <v>0</v>
      </c>
      <c r="D193" s="113">
        <f>'[2]Múzeum önként vállalt'!$C26</f>
        <v>0</v>
      </c>
      <c r="E193" s="113">
        <v>0</v>
      </c>
      <c r="F193" s="113">
        <f t="shared" si="5"/>
        <v>0</v>
      </c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</row>
    <row r="194" spans="1:55" ht="99.95" customHeight="1">
      <c r="A194" s="124" t="s">
        <v>312</v>
      </c>
      <c r="B194" s="118" t="s">
        <v>90</v>
      </c>
      <c r="C194" s="113">
        <v>0</v>
      </c>
      <c r="D194" s="113">
        <f>'[2]Múzeum önként vállalt'!$C27</f>
        <v>0</v>
      </c>
      <c r="E194" s="113">
        <v>0</v>
      </c>
      <c r="F194" s="113">
        <f t="shared" si="5"/>
        <v>0</v>
      </c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</row>
    <row r="195" spans="1:55" ht="99.95" customHeight="1">
      <c r="A195" s="117" t="s">
        <v>261</v>
      </c>
      <c r="B195" s="118" t="s">
        <v>256</v>
      </c>
      <c r="C195" s="113">
        <v>0</v>
      </c>
      <c r="D195" s="113">
        <f>'[2]Múzeum önként vállalt'!$C28</f>
        <v>33125517</v>
      </c>
      <c r="E195" s="113">
        <v>0</v>
      </c>
      <c r="F195" s="113">
        <f t="shared" si="5"/>
        <v>33125517</v>
      </c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</row>
    <row r="196" spans="1:55" ht="99.95" customHeight="1">
      <c r="A196" s="123" t="s">
        <v>181</v>
      </c>
      <c r="B196" s="122" t="s">
        <v>182</v>
      </c>
      <c r="C196" s="114">
        <v>0</v>
      </c>
      <c r="D196" s="114">
        <f>'[2]Múzeum önként vállalt'!$C29</f>
        <v>33125517</v>
      </c>
      <c r="E196" s="114">
        <v>0</v>
      </c>
      <c r="F196" s="114">
        <f t="shared" si="5"/>
        <v>33125517</v>
      </c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</row>
    <row r="197" spans="1:55" ht="99.95" customHeight="1">
      <c r="A197" s="117" t="s">
        <v>78</v>
      </c>
      <c r="B197" s="118" t="s">
        <v>79</v>
      </c>
      <c r="C197" s="113">
        <v>0</v>
      </c>
      <c r="D197" s="113">
        <f>'[2]Múzeum önként vállalt'!$C30</f>
        <v>4500000</v>
      </c>
      <c r="E197" s="113">
        <v>0</v>
      </c>
      <c r="F197" s="113">
        <f t="shared" si="5"/>
        <v>4500000</v>
      </c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</row>
    <row r="198" spans="1:55" ht="99.95" customHeight="1">
      <c r="A198" s="123" t="s">
        <v>184</v>
      </c>
      <c r="B198" s="122" t="s">
        <v>185</v>
      </c>
      <c r="C198" s="114">
        <v>0</v>
      </c>
      <c r="D198" s="114">
        <f>'[2]Múzeum önként vállalt'!$C31</f>
        <v>37625517</v>
      </c>
      <c r="E198" s="114">
        <v>0</v>
      </c>
      <c r="F198" s="114">
        <f t="shared" si="5"/>
        <v>37625517</v>
      </c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</row>
    <row r="199" spans="1:55" ht="57.75" customHeight="1">
      <c r="A199" s="269" t="s">
        <v>0</v>
      </c>
      <c r="B199" s="266" t="s">
        <v>316</v>
      </c>
      <c r="C199" s="273" t="s">
        <v>81</v>
      </c>
      <c r="D199" s="274"/>
      <c r="E199" s="274"/>
      <c r="F199" s="274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</row>
    <row r="200" spans="1:55" ht="57.75" customHeight="1">
      <c r="A200" s="270"/>
      <c r="B200" s="267"/>
      <c r="C200" s="274"/>
      <c r="D200" s="274"/>
      <c r="E200" s="274"/>
      <c r="F200" s="274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</row>
    <row r="201" spans="1:55" ht="137.25">
      <c r="A201" s="271"/>
      <c r="B201" s="268"/>
      <c r="C201" s="115" t="s">
        <v>314</v>
      </c>
      <c r="D201" s="115" t="s">
        <v>315</v>
      </c>
      <c r="E201" s="115" t="s">
        <v>313</v>
      </c>
      <c r="F201" s="116" t="s">
        <v>260</v>
      </c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</row>
    <row r="202" spans="1:55" ht="99.95" customHeight="1">
      <c r="A202" s="117" t="s">
        <v>42</v>
      </c>
      <c r="B202" s="118" t="s">
        <v>43</v>
      </c>
      <c r="C202" s="113">
        <f>C4+C37+C70+C103+C136+C169</f>
        <v>77730103</v>
      </c>
      <c r="D202" s="113">
        <f t="shared" ref="D202:F202" si="6">D4+D37+D70+D103+D136+D169</f>
        <v>0</v>
      </c>
      <c r="E202" s="113">
        <f t="shared" si="6"/>
        <v>0</v>
      </c>
      <c r="F202" s="113">
        <f t="shared" si="6"/>
        <v>77730103</v>
      </c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</row>
    <row r="203" spans="1:55" ht="99.95" customHeight="1">
      <c r="A203" s="117" t="s">
        <v>44</v>
      </c>
      <c r="B203" s="118" t="s">
        <v>45</v>
      </c>
      <c r="C203" s="113">
        <f t="shared" ref="C203:F203" si="7">C5+C38+C71+C104+C137+C170</f>
        <v>249421399</v>
      </c>
      <c r="D203" s="113">
        <f t="shared" si="7"/>
        <v>0</v>
      </c>
      <c r="E203" s="113">
        <f t="shared" si="7"/>
        <v>0</v>
      </c>
      <c r="F203" s="113">
        <f t="shared" si="7"/>
        <v>249421399</v>
      </c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</row>
    <row r="204" spans="1:55" ht="99.95" customHeight="1">
      <c r="A204" s="117" t="s">
        <v>46</v>
      </c>
      <c r="B204" s="118" t="s">
        <v>47</v>
      </c>
      <c r="C204" s="113">
        <f t="shared" ref="C204:F204" si="8">C6+C39+C72+C105+C138+C171</f>
        <v>265628832</v>
      </c>
      <c r="D204" s="113">
        <f t="shared" si="8"/>
        <v>0</v>
      </c>
      <c r="E204" s="113">
        <f t="shared" si="8"/>
        <v>0</v>
      </c>
      <c r="F204" s="113">
        <f t="shared" si="8"/>
        <v>265628832</v>
      </c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</row>
    <row r="205" spans="1:55" ht="99.95" customHeight="1">
      <c r="A205" s="117" t="s">
        <v>48</v>
      </c>
      <c r="B205" s="118" t="s">
        <v>49</v>
      </c>
      <c r="C205" s="113">
        <f t="shared" ref="C205:F205" si="9">C7+C40+C73+C106+C139+C172</f>
        <v>13530220</v>
      </c>
      <c r="D205" s="113">
        <f t="shared" si="9"/>
        <v>7493000</v>
      </c>
      <c r="E205" s="113">
        <f t="shared" si="9"/>
        <v>0</v>
      </c>
      <c r="F205" s="113">
        <f t="shared" si="9"/>
        <v>21023220</v>
      </c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</row>
    <row r="206" spans="1:55" ht="99.95" customHeight="1">
      <c r="A206" s="117" t="s">
        <v>50</v>
      </c>
      <c r="B206" s="118" t="s">
        <v>51</v>
      </c>
      <c r="C206" s="113">
        <f t="shared" ref="C206:F206" si="10">C8+C41+C74+C107+C140+C173</f>
        <v>0</v>
      </c>
      <c r="D206" s="113">
        <f t="shared" si="10"/>
        <v>0</v>
      </c>
      <c r="E206" s="113">
        <f t="shared" si="10"/>
        <v>0</v>
      </c>
      <c r="F206" s="113">
        <f t="shared" si="10"/>
        <v>0</v>
      </c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</row>
    <row r="207" spans="1:55" ht="99.95" customHeight="1">
      <c r="A207" s="117" t="s">
        <v>52</v>
      </c>
      <c r="B207" s="118" t="s">
        <v>53</v>
      </c>
      <c r="C207" s="113">
        <f t="shared" ref="C207:F207" si="11">C9+C42+C75+C108+C141+C174</f>
        <v>606310554</v>
      </c>
      <c r="D207" s="113">
        <f t="shared" si="11"/>
        <v>7493000</v>
      </c>
      <c r="E207" s="113">
        <f t="shared" si="11"/>
        <v>0</v>
      </c>
      <c r="F207" s="113">
        <f t="shared" si="11"/>
        <v>613803554</v>
      </c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</row>
    <row r="208" spans="1:55" ht="99.95" customHeight="1">
      <c r="A208" s="117" t="s">
        <v>54</v>
      </c>
      <c r="B208" s="118" t="s">
        <v>55</v>
      </c>
      <c r="C208" s="113">
        <f t="shared" ref="C208:F208" si="12">C10+C43+C76+C109+C142+C175</f>
        <v>85451934</v>
      </c>
      <c r="D208" s="113">
        <f t="shared" si="12"/>
        <v>0</v>
      </c>
      <c r="E208" s="113">
        <f t="shared" si="12"/>
        <v>0</v>
      </c>
      <c r="F208" s="113">
        <f t="shared" si="12"/>
        <v>85451934</v>
      </c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</row>
    <row r="209" spans="1:55" ht="99.95" customHeight="1">
      <c r="A209" s="123" t="s">
        <v>56</v>
      </c>
      <c r="B209" s="122" t="s">
        <v>57</v>
      </c>
      <c r="C209" s="114">
        <f t="shared" ref="C209:F209" si="13">C11+C44+C77+C110+C143+C176</f>
        <v>691762488</v>
      </c>
      <c r="D209" s="114">
        <f t="shared" si="13"/>
        <v>7493000</v>
      </c>
      <c r="E209" s="114">
        <f t="shared" si="13"/>
        <v>0</v>
      </c>
      <c r="F209" s="114">
        <f t="shared" si="13"/>
        <v>699255488</v>
      </c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</row>
    <row r="210" spans="1:55" ht="99.95" customHeight="1">
      <c r="A210" s="123" t="s">
        <v>58</v>
      </c>
      <c r="B210" s="122" t="s">
        <v>59</v>
      </c>
      <c r="C210" s="114">
        <f t="shared" ref="C210:F210" si="14">C12+C45+C78+C111+C144+C177</f>
        <v>89999154</v>
      </c>
      <c r="D210" s="114">
        <f t="shared" si="14"/>
        <v>0</v>
      </c>
      <c r="E210" s="114">
        <f t="shared" si="14"/>
        <v>0</v>
      </c>
      <c r="F210" s="114">
        <f t="shared" si="14"/>
        <v>89999154</v>
      </c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</row>
    <row r="211" spans="1:55" ht="99.95" customHeight="1">
      <c r="A211" s="117" t="s">
        <v>60</v>
      </c>
      <c r="B211" s="118" t="s">
        <v>61</v>
      </c>
      <c r="C211" s="113">
        <f t="shared" ref="C211:F211" si="15">C13+C46+C79+C112+C145+C178</f>
        <v>862000000</v>
      </c>
      <c r="D211" s="113">
        <f t="shared" si="15"/>
        <v>0</v>
      </c>
      <c r="E211" s="113">
        <f t="shared" si="15"/>
        <v>0</v>
      </c>
      <c r="F211" s="113">
        <f t="shared" si="15"/>
        <v>862000000</v>
      </c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</row>
    <row r="212" spans="1:55" ht="99.95" customHeight="1">
      <c r="A212" s="117" t="s">
        <v>62</v>
      </c>
      <c r="B212" s="118" t="s">
        <v>63</v>
      </c>
      <c r="C212" s="113">
        <f t="shared" ref="C212:F212" si="16">C14+C47+C80+C113+C146+C179</f>
        <v>34000000</v>
      </c>
      <c r="D212" s="113">
        <f t="shared" si="16"/>
        <v>0</v>
      </c>
      <c r="E212" s="113">
        <f t="shared" si="16"/>
        <v>0</v>
      </c>
      <c r="F212" s="113">
        <f t="shared" si="16"/>
        <v>34000000</v>
      </c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</row>
    <row r="213" spans="1:55" ht="99.95" customHeight="1">
      <c r="A213" s="119" t="s">
        <v>253</v>
      </c>
      <c r="B213" s="118"/>
      <c r="C213" s="113">
        <f t="shared" ref="C213:F213" si="17">C15+C48+C81+C114+C147+C180</f>
        <v>0</v>
      </c>
      <c r="D213" s="113">
        <f t="shared" si="17"/>
        <v>0</v>
      </c>
      <c r="E213" s="113">
        <f t="shared" si="17"/>
        <v>0</v>
      </c>
      <c r="F213" s="113">
        <f t="shared" si="17"/>
        <v>0</v>
      </c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</row>
    <row r="214" spans="1:55" ht="99.95" customHeight="1">
      <c r="A214" s="117" t="s">
        <v>64</v>
      </c>
      <c r="B214" s="118" t="s">
        <v>65</v>
      </c>
      <c r="C214" s="113">
        <f t="shared" ref="C214:F214" si="18">C16+C49+C82+C115+C148+C181</f>
        <v>2500000</v>
      </c>
      <c r="D214" s="113">
        <f t="shared" si="18"/>
        <v>0</v>
      </c>
      <c r="E214" s="113">
        <f t="shared" si="18"/>
        <v>0</v>
      </c>
      <c r="F214" s="113">
        <f t="shared" si="18"/>
        <v>2500000</v>
      </c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</row>
    <row r="215" spans="1:55" ht="99.95" customHeight="1">
      <c r="A215" s="123" t="s">
        <v>66</v>
      </c>
      <c r="B215" s="122" t="s">
        <v>67</v>
      </c>
      <c r="C215" s="114">
        <f t="shared" ref="C215:F215" si="19">C17+C50+C83+C116+C149+C182</f>
        <v>898500000</v>
      </c>
      <c r="D215" s="114">
        <f t="shared" si="19"/>
        <v>0</v>
      </c>
      <c r="E215" s="114">
        <f t="shared" si="19"/>
        <v>0</v>
      </c>
      <c r="F215" s="114">
        <f t="shared" si="19"/>
        <v>898500000</v>
      </c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</row>
    <row r="216" spans="1:55" ht="99.95" customHeight="1">
      <c r="A216" s="123" t="s">
        <v>68</v>
      </c>
      <c r="B216" s="122" t="s">
        <v>69</v>
      </c>
      <c r="C216" s="114">
        <f t="shared" ref="C216:F216" si="20">C18+C51+C84+C117+C150+C183</f>
        <v>335666572</v>
      </c>
      <c r="D216" s="114">
        <f t="shared" si="20"/>
        <v>4500000</v>
      </c>
      <c r="E216" s="114">
        <f t="shared" si="20"/>
        <v>0</v>
      </c>
      <c r="F216" s="114">
        <f t="shared" si="20"/>
        <v>340166572</v>
      </c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</row>
    <row r="217" spans="1:55" ht="99.95" customHeight="1">
      <c r="A217" s="117" t="s">
        <v>70</v>
      </c>
      <c r="B217" s="118" t="s">
        <v>71</v>
      </c>
      <c r="C217" s="113">
        <f t="shared" ref="C217:F217" si="21">C19+C52+C85+C118+C151+C184</f>
        <v>0</v>
      </c>
      <c r="D217" s="113">
        <f t="shared" si="21"/>
        <v>0</v>
      </c>
      <c r="E217" s="113">
        <f t="shared" si="21"/>
        <v>0</v>
      </c>
      <c r="F217" s="113">
        <f t="shared" si="21"/>
        <v>0</v>
      </c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</row>
    <row r="218" spans="1:55" ht="99.95" customHeight="1">
      <c r="A218" s="117" t="s">
        <v>186</v>
      </c>
      <c r="B218" s="118" t="s">
        <v>73</v>
      </c>
      <c r="C218" s="113">
        <f t="shared" ref="C218:F218" si="22">C20+C53+C86+C119+C152+C185</f>
        <v>52300000</v>
      </c>
      <c r="D218" s="113">
        <f t="shared" si="22"/>
        <v>0</v>
      </c>
      <c r="E218" s="113">
        <f t="shared" si="22"/>
        <v>0</v>
      </c>
      <c r="F218" s="113">
        <f t="shared" si="22"/>
        <v>52300000</v>
      </c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</row>
    <row r="219" spans="1:55" ht="99.95" customHeight="1">
      <c r="A219" s="123" t="s">
        <v>122</v>
      </c>
      <c r="B219" s="122" t="s">
        <v>73</v>
      </c>
      <c r="C219" s="114">
        <f t="shared" ref="C219:F219" si="23">C21+C54+C87+C120+C153+C186</f>
        <v>52300000</v>
      </c>
      <c r="D219" s="114">
        <f t="shared" si="23"/>
        <v>0</v>
      </c>
      <c r="E219" s="114">
        <f t="shared" si="23"/>
        <v>0</v>
      </c>
      <c r="F219" s="114">
        <f t="shared" si="23"/>
        <v>52300000</v>
      </c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</row>
    <row r="220" spans="1:55" ht="99.95" customHeight="1">
      <c r="A220" s="123" t="s">
        <v>74</v>
      </c>
      <c r="B220" s="122" t="s">
        <v>75</v>
      </c>
      <c r="C220" s="114">
        <f t="shared" ref="C220:F220" si="24">C22+C55+C88+C121+C154+C187</f>
        <v>7500000</v>
      </c>
      <c r="D220" s="114">
        <f t="shared" si="24"/>
        <v>0</v>
      </c>
      <c r="E220" s="114">
        <f t="shared" si="24"/>
        <v>0</v>
      </c>
      <c r="F220" s="114">
        <f t="shared" si="24"/>
        <v>7500000</v>
      </c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</row>
    <row r="221" spans="1:55" ht="99.95" customHeight="1">
      <c r="A221" s="117" t="s">
        <v>255</v>
      </c>
      <c r="B221" s="118" t="s">
        <v>254</v>
      </c>
      <c r="C221" s="113">
        <f t="shared" ref="C221:F221" si="25">C23+C56+C89+C122+C155+C188</f>
        <v>360000</v>
      </c>
      <c r="D221" s="113">
        <f t="shared" si="25"/>
        <v>0</v>
      </c>
      <c r="E221" s="113">
        <f t="shared" si="25"/>
        <v>0</v>
      </c>
      <c r="F221" s="113">
        <f t="shared" si="25"/>
        <v>360000</v>
      </c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</row>
    <row r="222" spans="1:55" ht="99.95" customHeight="1">
      <c r="A222" s="117" t="s">
        <v>76</v>
      </c>
      <c r="B222" s="118" t="s">
        <v>77</v>
      </c>
      <c r="C222" s="113">
        <f t="shared" ref="C222:F222" si="26">C24+C57+C90+C123+C156+C189</f>
        <v>30000000</v>
      </c>
      <c r="D222" s="113">
        <f t="shared" si="26"/>
        <v>0</v>
      </c>
      <c r="E222" s="113">
        <f t="shared" si="26"/>
        <v>0</v>
      </c>
      <c r="F222" s="113">
        <f t="shared" si="26"/>
        <v>30000000</v>
      </c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</row>
    <row r="223" spans="1:55" ht="99.95" customHeight="1">
      <c r="A223" s="123" t="s">
        <v>126</v>
      </c>
      <c r="B223" s="122" t="s">
        <v>80</v>
      </c>
      <c r="C223" s="114">
        <f t="shared" ref="C223:F223" si="27">C25+C58+C91+C124+C157+C190</f>
        <v>30360000</v>
      </c>
      <c r="D223" s="114">
        <f t="shared" si="27"/>
        <v>0</v>
      </c>
      <c r="E223" s="114">
        <f t="shared" si="27"/>
        <v>0</v>
      </c>
      <c r="F223" s="114">
        <f t="shared" si="27"/>
        <v>30360000</v>
      </c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</row>
    <row r="224" spans="1:55" ht="99.95" customHeight="1">
      <c r="A224" s="117" t="s">
        <v>127</v>
      </c>
      <c r="B224" s="118" t="s">
        <v>183</v>
      </c>
      <c r="C224" s="113">
        <f t="shared" ref="C224:F224" si="28">C26+C59+C92+C125+C158+C191</f>
        <v>759117520</v>
      </c>
      <c r="D224" s="113">
        <f t="shared" si="28"/>
        <v>0</v>
      </c>
      <c r="E224" s="113">
        <f t="shared" si="28"/>
        <v>0</v>
      </c>
      <c r="F224" s="113">
        <f t="shared" si="28"/>
        <v>759117520</v>
      </c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</row>
    <row r="225" spans="1:55" ht="99.95" customHeight="1">
      <c r="A225" s="117" t="s">
        <v>275</v>
      </c>
      <c r="B225" s="118" t="s">
        <v>183</v>
      </c>
      <c r="C225" s="113">
        <f t="shared" ref="C225:F225" si="29">C27+C60+C93+C126+C159+C192</f>
        <v>418432907</v>
      </c>
      <c r="D225" s="113">
        <f t="shared" si="29"/>
        <v>0</v>
      </c>
      <c r="E225" s="113">
        <f t="shared" si="29"/>
        <v>0</v>
      </c>
      <c r="F225" s="113">
        <f t="shared" si="29"/>
        <v>418432907</v>
      </c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</row>
    <row r="226" spans="1:55" ht="99.95" customHeight="1">
      <c r="A226" s="124" t="s">
        <v>242</v>
      </c>
      <c r="B226" s="118" t="s">
        <v>90</v>
      </c>
      <c r="C226" s="113">
        <f t="shared" ref="C226:F226" si="30">C28+C61+C94+C127+C160+C193</f>
        <v>1164119681</v>
      </c>
      <c r="D226" s="113">
        <f t="shared" si="30"/>
        <v>0</v>
      </c>
      <c r="E226" s="113">
        <f t="shared" si="30"/>
        <v>0</v>
      </c>
      <c r="F226" s="113">
        <f t="shared" si="30"/>
        <v>1164119681</v>
      </c>
      <c r="G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</row>
    <row r="227" spans="1:55" ht="99.95" customHeight="1">
      <c r="A227" s="124" t="s">
        <v>312</v>
      </c>
      <c r="B227" s="118" t="s">
        <v>90</v>
      </c>
      <c r="C227" s="113">
        <f t="shared" ref="C227:F227" si="31">C29+C62+C95+C128+C161+C194</f>
        <v>98613391</v>
      </c>
      <c r="D227" s="113">
        <f t="shared" si="31"/>
        <v>0</v>
      </c>
      <c r="E227" s="113">
        <f t="shared" si="31"/>
        <v>0</v>
      </c>
      <c r="F227" s="113">
        <f t="shared" si="31"/>
        <v>98613391</v>
      </c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</row>
    <row r="228" spans="1:55" ht="99.95" customHeight="1">
      <c r="A228" s="117" t="s">
        <v>261</v>
      </c>
      <c r="B228" s="118" t="s">
        <v>256</v>
      </c>
      <c r="C228" s="113">
        <f t="shared" ref="C228:F228" si="32">C30+C63+C96+C129+C162+C195</f>
        <v>675171748</v>
      </c>
      <c r="D228" s="113">
        <f t="shared" si="32"/>
        <v>33125517</v>
      </c>
      <c r="E228" s="113">
        <f t="shared" si="32"/>
        <v>0</v>
      </c>
      <c r="F228" s="113">
        <f t="shared" si="32"/>
        <v>708297265</v>
      </c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</row>
    <row r="229" spans="1:55" ht="99.95" customHeight="1">
      <c r="A229" s="123" t="s">
        <v>181</v>
      </c>
      <c r="B229" s="122" t="s">
        <v>182</v>
      </c>
      <c r="C229" s="114">
        <f t="shared" ref="C229:F229" si="33">C31+C64+C97+C130+C163+C196</f>
        <v>3115455247</v>
      </c>
      <c r="D229" s="114">
        <f t="shared" si="33"/>
        <v>33125517</v>
      </c>
      <c r="E229" s="114">
        <f t="shared" si="33"/>
        <v>0</v>
      </c>
      <c r="F229" s="114">
        <f t="shared" si="33"/>
        <v>3148580764</v>
      </c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</row>
    <row r="230" spans="1:55" ht="99.95" customHeight="1">
      <c r="A230" s="117" t="s">
        <v>78</v>
      </c>
      <c r="B230" s="118" t="s">
        <v>79</v>
      </c>
      <c r="C230" s="113">
        <f t="shared" ref="C230:F230" si="34">C32+C65+C98+C131+C164+C197</f>
        <v>2106088214</v>
      </c>
      <c r="D230" s="113">
        <f t="shared" si="34"/>
        <v>11993000</v>
      </c>
      <c r="E230" s="113">
        <f t="shared" si="34"/>
        <v>0</v>
      </c>
      <c r="F230" s="113">
        <f t="shared" si="34"/>
        <v>2118081214</v>
      </c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</row>
    <row r="231" spans="1:55" ht="99.95" customHeight="1">
      <c r="A231" s="123" t="s">
        <v>184</v>
      </c>
      <c r="B231" s="122" t="s">
        <v>185</v>
      </c>
      <c r="C231" s="114">
        <f t="shared" ref="C231:F231" si="35">C33+C66+C99+C132+C165+C198</f>
        <v>5221543461</v>
      </c>
      <c r="D231" s="114">
        <f t="shared" si="35"/>
        <v>45118517</v>
      </c>
      <c r="E231" s="114">
        <f t="shared" si="35"/>
        <v>0</v>
      </c>
      <c r="F231" s="114">
        <f t="shared" si="35"/>
        <v>5266661978</v>
      </c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</row>
    <row r="232" spans="1:55" ht="57.75" customHeight="1"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</row>
    <row r="233" spans="1:55" ht="57.75" customHeight="1"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</row>
    <row r="234" spans="1:55" ht="57.75" customHeight="1"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</row>
    <row r="235" spans="1:55" ht="57.75" customHeight="1"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</row>
    <row r="236" spans="1:55" ht="57.75" customHeight="1"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</row>
    <row r="237" spans="1:55" ht="57.75" customHeight="1"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</row>
    <row r="238" spans="1:55" ht="57.75" customHeight="1"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</row>
    <row r="239" spans="1:55" ht="57.75" customHeight="1"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</row>
    <row r="240" spans="1:55" ht="57.75" customHeight="1"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</row>
    <row r="241" spans="7:55" ht="57.75" customHeight="1"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</row>
    <row r="242" spans="7:55" ht="57.75" customHeight="1"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</row>
    <row r="243" spans="7:55" ht="57.75" customHeight="1"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</row>
    <row r="244" spans="7:55" ht="57.75" customHeight="1"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</row>
    <row r="245" spans="7:55" ht="57.75" customHeight="1"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</row>
    <row r="246" spans="7:55" ht="57.75" customHeight="1"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</row>
    <row r="247" spans="7:55" ht="57.75" customHeight="1"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</row>
    <row r="248" spans="7:55" ht="57.75" customHeight="1"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</row>
    <row r="249" spans="7:55" ht="57.75" customHeight="1"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</row>
    <row r="250" spans="7:55" ht="57.75" customHeight="1"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</row>
    <row r="251" spans="7:55" ht="57.75" customHeight="1"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</row>
    <row r="252" spans="7:55" ht="57.75" customHeight="1"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</row>
    <row r="253" spans="7:55" ht="57.75" customHeight="1"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</row>
    <row r="254" spans="7:55" ht="57.75" customHeight="1"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</row>
    <row r="255" spans="7:55" ht="57.75" customHeight="1"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</row>
    <row r="256" spans="7:55" ht="57.75" customHeight="1"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</row>
    <row r="257" spans="7:55" ht="57.75" customHeight="1"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</row>
    <row r="258" spans="7:55" ht="57.75" customHeight="1"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</row>
    <row r="259" spans="7:55" ht="57.75" customHeight="1"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</row>
    <row r="260" spans="7:55" ht="57.75" customHeight="1"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</row>
    <row r="261" spans="7:55" ht="57.75" customHeight="1"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</row>
    <row r="262" spans="7:55" ht="57.75" customHeight="1"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</row>
    <row r="263" spans="7:55" ht="57.75" customHeight="1"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</row>
    <row r="264" spans="7:55" ht="57.75" customHeight="1"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</row>
    <row r="265" spans="7:55" ht="57.75" customHeight="1"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</row>
    <row r="266" spans="7:55" ht="57.75" customHeight="1"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</row>
    <row r="267" spans="7:55" ht="57.75" customHeight="1"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</row>
    <row r="268" spans="7:55" ht="57.75" customHeight="1"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</row>
    <row r="269" spans="7:55" ht="57.75" customHeight="1"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</row>
    <row r="270" spans="7:55" ht="57.75" customHeight="1"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</row>
    <row r="271" spans="7:55" ht="57.75" customHeight="1"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</row>
    <row r="272" spans="7:55" ht="57.75" customHeight="1"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</row>
    <row r="273" spans="7:55" ht="57.75" customHeight="1"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</row>
    <row r="274" spans="7:55" ht="57.75" customHeight="1"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</row>
    <row r="275" spans="7:55" ht="57.75" customHeight="1"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</row>
    <row r="276" spans="7:55" ht="57.75" customHeight="1"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</row>
    <row r="277" spans="7:55" ht="57.75" customHeight="1"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</row>
    <row r="278" spans="7:55" ht="57.75" customHeight="1"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</row>
    <row r="279" spans="7:55" ht="57.75" customHeight="1"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</row>
    <row r="280" spans="7:55" ht="57.75" customHeight="1"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</row>
    <row r="281" spans="7:55" ht="57.75" customHeight="1"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</row>
    <row r="282" spans="7:55" ht="57.75" customHeight="1"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</row>
    <row r="283" spans="7:55" ht="57.75" customHeight="1"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</row>
    <row r="284" spans="7:55" ht="57.75" customHeight="1"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</row>
    <row r="285" spans="7:55" ht="57.75" customHeight="1"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</row>
    <row r="286" spans="7:55" ht="57.75" customHeight="1"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</row>
    <row r="287" spans="7:55" ht="57.75" customHeight="1"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</row>
    <row r="288" spans="7:55" ht="57.75" customHeight="1"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</row>
    <row r="289" spans="7:55" ht="57.75" customHeight="1"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</row>
    <row r="290" spans="7:55" ht="57.75" customHeight="1"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</row>
    <row r="291" spans="7:55" ht="57.75" customHeight="1"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</row>
    <row r="292" spans="7:55" ht="57.75" customHeight="1"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</row>
    <row r="293" spans="7:55" ht="57.75" customHeight="1"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</row>
    <row r="294" spans="7:55" ht="57.75" customHeight="1"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</row>
    <row r="295" spans="7:55" ht="57.75" customHeight="1"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</row>
    <row r="296" spans="7:55" ht="57.75" customHeight="1"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</row>
    <row r="297" spans="7:55" ht="57.75" customHeight="1"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</row>
    <row r="298" spans="7:55" ht="57.75" customHeight="1"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</row>
    <row r="299" spans="7:55" ht="57.75" customHeight="1"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</row>
    <row r="300" spans="7:55" ht="57.75" customHeight="1"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</row>
    <row r="301" spans="7:55" ht="57.75" customHeight="1"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</row>
    <row r="302" spans="7:55" ht="57.75" customHeight="1"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</row>
    <row r="303" spans="7:55" ht="57.75" customHeight="1"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</row>
    <row r="304" spans="7:55" ht="57.75" customHeight="1"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</row>
    <row r="305" spans="7:55" ht="57.75" customHeight="1"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</row>
    <row r="306" spans="7:55" ht="57.75" customHeight="1"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</row>
    <row r="307" spans="7:55" ht="57.75" customHeight="1"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</row>
    <row r="308" spans="7:55" ht="57.75" customHeight="1"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</row>
    <row r="309" spans="7:55" ht="57.75" customHeight="1"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</row>
    <row r="310" spans="7:55" ht="57.75" customHeight="1"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</row>
    <row r="311" spans="7:55" ht="57.75" customHeight="1"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</row>
    <row r="312" spans="7:55" ht="57.75" customHeight="1"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</row>
    <row r="313" spans="7:55" ht="57.75" customHeight="1"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</row>
    <row r="314" spans="7:55" ht="57.75" customHeight="1"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</row>
    <row r="315" spans="7:55" ht="57.75" customHeight="1"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</row>
    <row r="316" spans="7:55" ht="57.75" customHeight="1"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</row>
    <row r="317" spans="7:55" ht="57.75" customHeight="1"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</row>
    <row r="318" spans="7:55" ht="57.75" customHeight="1"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</row>
    <row r="319" spans="7:55" ht="57.75" customHeight="1"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</row>
    <row r="320" spans="7:55" ht="57.75" customHeight="1"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</row>
    <row r="321" spans="7:55" ht="57.75" customHeight="1"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</row>
    <row r="322" spans="7:55" ht="57.75" customHeight="1"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</row>
    <row r="323" spans="7:55" ht="57.75" customHeight="1"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</row>
    <row r="324" spans="7:55" ht="57.75" customHeight="1"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</row>
    <row r="325" spans="7:55" ht="57.75" customHeight="1"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</row>
    <row r="326" spans="7:55" ht="57.75" customHeight="1"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</row>
    <row r="327" spans="7:55" ht="57.75" customHeight="1"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</row>
    <row r="328" spans="7:55" ht="57.75" customHeight="1"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</row>
    <row r="329" spans="7:55" ht="57.75" customHeight="1"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</row>
    <row r="330" spans="7:55" ht="57.75" customHeight="1"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</row>
    <row r="331" spans="7:55" ht="57.75" customHeight="1"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</row>
    <row r="332" spans="7:55" ht="57.75" customHeight="1"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</row>
    <row r="333" spans="7:55" ht="57.75" customHeight="1"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</row>
    <row r="334" spans="7:55" ht="57.75" customHeight="1"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</row>
    <row r="335" spans="7:55" ht="57.75" customHeight="1"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</row>
    <row r="336" spans="7:55" ht="57.75" customHeight="1"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</row>
    <row r="337" spans="7:55" ht="57.75" customHeight="1"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</row>
    <row r="338" spans="7:55" ht="57.75" customHeight="1"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</row>
    <row r="339" spans="7:55" ht="57.75" customHeight="1"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</row>
    <row r="340" spans="7:55" ht="57.75" customHeight="1"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</row>
    <row r="341" spans="7:55" ht="57.75" customHeight="1"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</row>
    <row r="342" spans="7:55" ht="57.75" customHeight="1"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</row>
    <row r="343" spans="7:55" ht="57.75" customHeight="1"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</row>
    <row r="344" spans="7:55" ht="57.75" customHeight="1"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</row>
    <row r="345" spans="7:55" ht="57.75" customHeight="1"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</row>
    <row r="346" spans="7:55" ht="57.75" customHeight="1"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</row>
    <row r="347" spans="7:55" ht="57.75" customHeight="1"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</row>
    <row r="348" spans="7:55" ht="57.75" customHeight="1"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</row>
    <row r="349" spans="7:55" ht="57.75" customHeight="1"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</row>
    <row r="350" spans="7:55" ht="57.75" customHeight="1"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</row>
    <row r="351" spans="7:55" ht="57.75" customHeight="1"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</row>
    <row r="352" spans="7:55" ht="57.75" customHeight="1"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</row>
    <row r="353" spans="7:55" ht="57.75" customHeight="1"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</row>
    <row r="354" spans="7:55" ht="57.75" customHeight="1"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</row>
    <row r="355" spans="7:55" ht="57.75" customHeight="1"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</row>
    <row r="356" spans="7:55" ht="57.75" customHeight="1"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</row>
    <row r="357" spans="7:55" ht="57.75" customHeight="1"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</row>
    <row r="358" spans="7:55" ht="57.75" customHeight="1"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</row>
    <row r="359" spans="7:55" ht="57.75" customHeight="1"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</row>
    <row r="360" spans="7:55" ht="57.75" customHeight="1"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</row>
    <row r="361" spans="7:55" ht="57.75" customHeight="1"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</row>
    <row r="362" spans="7:55" ht="57.75" customHeight="1"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</row>
    <row r="363" spans="7:55" ht="57.75" customHeight="1"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</row>
    <row r="364" spans="7:55" ht="57.75" customHeight="1"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</row>
    <row r="365" spans="7:55" ht="57.75" customHeight="1"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</row>
    <row r="366" spans="7:55" ht="57.75" customHeight="1"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</row>
    <row r="367" spans="7:55" ht="57.75" customHeight="1"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</row>
    <row r="368" spans="7:55" ht="57.75" customHeight="1"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</row>
    <row r="369" spans="7:38" ht="57.75" customHeight="1"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</row>
    <row r="370" spans="7:38" ht="57.75" customHeight="1"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</row>
    <row r="371" spans="7:38" ht="57.75" customHeight="1"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</row>
    <row r="372" spans="7:38" ht="57.75" customHeight="1"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</row>
    <row r="373" spans="7:38" ht="57.75" customHeight="1"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</row>
    <row r="374" spans="7:38" ht="57.75" customHeight="1"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</row>
    <row r="375" spans="7:38" ht="57.75" customHeight="1"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</row>
    <row r="376" spans="7:38" ht="57.75" customHeight="1"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</row>
    <row r="377" spans="7:38" ht="57.75" customHeight="1"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</row>
    <row r="378" spans="7:38" ht="57.75" customHeight="1"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</row>
    <row r="379" spans="7:38" ht="57.75" customHeight="1"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</row>
    <row r="380" spans="7:38" ht="57.75" customHeight="1"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</row>
    <row r="381" spans="7:38" ht="57.75" customHeight="1"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</row>
    <row r="382" spans="7:38" ht="57.75" customHeight="1"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</row>
    <row r="383" spans="7:38" ht="57.75" customHeight="1"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</row>
    <row r="384" spans="7:38" ht="57.75" customHeight="1"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</row>
    <row r="385" spans="7:38" ht="57.75" customHeight="1"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</row>
    <row r="386" spans="7:38" ht="57.75" customHeight="1"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</row>
    <row r="387" spans="7:38" ht="57.75" customHeight="1"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</row>
    <row r="388" spans="7:38" ht="57.75" customHeight="1"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</row>
    <row r="389" spans="7:38" ht="57.75" customHeight="1"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</row>
    <row r="390" spans="7:38" ht="57.75" customHeight="1"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</row>
    <row r="391" spans="7:38" ht="57.75" customHeight="1"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</row>
    <row r="392" spans="7:38" ht="57.75" customHeight="1"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</row>
    <row r="393" spans="7:38" ht="57.75" customHeight="1"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</row>
    <row r="394" spans="7:38" ht="57.75" customHeight="1"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</row>
    <row r="395" spans="7:38" ht="57.75" customHeight="1"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</row>
    <row r="396" spans="7:38" ht="57.75" customHeight="1"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</row>
    <row r="397" spans="7:38" ht="57.75" customHeight="1"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</row>
    <row r="398" spans="7:38" ht="57.75" customHeight="1"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</row>
    <row r="399" spans="7:38" ht="57.75" customHeight="1"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</row>
    <row r="400" spans="7:38" ht="57.75" customHeight="1"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</row>
    <row r="401" spans="7:38" ht="57.75" customHeight="1"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</row>
    <row r="402" spans="7:38" ht="57.75" customHeight="1"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</row>
    <row r="403" spans="7:38" ht="57.75" customHeight="1"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</row>
    <row r="404" spans="7:38" ht="57.75" customHeight="1"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</row>
    <row r="405" spans="7:38" ht="57.75" customHeight="1"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</row>
    <row r="406" spans="7:38" ht="57.75" customHeight="1"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</row>
    <row r="407" spans="7:38" ht="57.75" customHeight="1"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</row>
    <row r="408" spans="7:38" ht="57.75" customHeight="1"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</row>
    <row r="409" spans="7:38" ht="57.75" customHeight="1"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</row>
    <row r="410" spans="7:38" ht="57.75" customHeight="1"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</row>
    <row r="411" spans="7:38" ht="57.75" customHeight="1"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</row>
    <row r="412" spans="7:38" ht="57.75" customHeight="1"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</row>
    <row r="413" spans="7:38" ht="57.75" customHeight="1"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</row>
    <row r="414" spans="7:38" ht="57.75" customHeight="1"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</row>
    <row r="415" spans="7:38" ht="57.75" customHeight="1"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</row>
    <row r="416" spans="7:38" ht="57.75" customHeight="1"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</row>
    <row r="417" spans="1:38" ht="57.75" customHeight="1"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</row>
    <row r="418" spans="1:38" ht="57.75" customHeight="1"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</row>
    <row r="419" spans="1:38" ht="57.75" customHeight="1"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</row>
    <row r="420" spans="1:38" ht="57.75" customHeight="1"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</row>
    <row r="421" spans="1:38" ht="57.75" customHeight="1"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</row>
    <row r="422" spans="1:38" ht="57.75" customHeight="1"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</row>
    <row r="423" spans="1:38" ht="57.75" customHeight="1"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</row>
    <row r="424" spans="1:38" ht="57.75" customHeight="1"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</row>
    <row r="425" spans="1:38" ht="57.75" customHeight="1"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</row>
    <row r="426" spans="1:38" ht="57.75" customHeight="1"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</row>
    <row r="427" spans="1:38" ht="57.75" customHeight="1"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</row>
    <row r="428" spans="1:38" ht="57.75" customHeight="1">
      <c r="A428" s="79" t="s">
        <v>276</v>
      </c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</row>
    <row r="429" spans="1:38" ht="57.75" customHeight="1">
      <c r="A429" s="79" t="s">
        <v>277</v>
      </c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</row>
    <row r="430" spans="1:38" ht="57.75" customHeight="1"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</row>
    <row r="431" spans="1:38" ht="57.75" customHeight="1"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</row>
    <row r="432" spans="1:38" ht="57.75" customHeight="1"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</row>
    <row r="433" spans="7:38" ht="57.75" customHeight="1"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</row>
    <row r="434" spans="7:38" ht="57.75" customHeight="1"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</row>
    <row r="435" spans="7:38" ht="57.75" customHeight="1"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</row>
    <row r="436" spans="7:38" ht="57.75" customHeight="1"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</row>
    <row r="437" spans="7:38" ht="57.75" customHeight="1"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</row>
    <row r="438" spans="7:38" ht="57.75" customHeight="1"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</row>
    <row r="439" spans="7:38" ht="57.75" customHeight="1"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</row>
    <row r="440" spans="7:38" ht="57.75" customHeight="1"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</row>
    <row r="441" spans="7:38" ht="57.75" customHeight="1"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</row>
    <row r="442" spans="7:38" ht="57.75" customHeight="1"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</row>
    <row r="443" spans="7:38" ht="57.75" customHeight="1"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</row>
    <row r="444" spans="7:38" ht="57.75" customHeight="1"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</row>
    <row r="445" spans="7:38" ht="57.75" customHeight="1"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</row>
    <row r="446" spans="7:38" ht="57.75" customHeight="1"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</row>
    <row r="447" spans="7:38" ht="57.75" customHeight="1"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</row>
    <row r="448" spans="7:38" ht="57.75" customHeight="1"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</row>
    <row r="449" spans="7:38" ht="57.75" customHeight="1"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</row>
    <row r="450" spans="7:38" ht="57.75" customHeight="1"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</row>
    <row r="451" spans="7:38" ht="57.75" customHeight="1"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</row>
    <row r="452" spans="7:38" ht="57.75" customHeight="1"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</row>
    <row r="453" spans="7:38" ht="57.75" customHeight="1"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</row>
    <row r="454" spans="7:38" ht="57.75" customHeight="1"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</row>
    <row r="455" spans="7:38" ht="57.75" customHeight="1"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</row>
    <row r="456" spans="7:38" ht="57.75" customHeight="1"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</row>
    <row r="457" spans="7:38" ht="57.75" customHeight="1"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</row>
    <row r="458" spans="7:38" ht="57.75" customHeight="1"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</row>
    <row r="459" spans="7:38" ht="57.75" customHeight="1"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</row>
    <row r="460" spans="7:38" ht="57.75" customHeight="1"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</row>
    <row r="461" spans="7:38" ht="57.75" customHeight="1"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</row>
    <row r="462" spans="7:38" ht="57.75" customHeight="1"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</row>
    <row r="463" spans="7:38" ht="57.75" customHeight="1"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</row>
    <row r="464" spans="7:38" ht="57.75" customHeight="1"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</row>
    <row r="465" spans="7:38" ht="57.75" customHeight="1"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</row>
    <row r="466" spans="7:38" ht="57.75" customHeight="1"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</row>
    <row r="467" spans="7:38" ht="57.75" customHeight="1"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</row>
    <row r="468" spans="7:38" ht="57.75" customHeight="1"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</row>
    <row r="469" spans="7:38" ht="57.75" customHeight="1"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</row>
    <row r="470" spans="7:38" ht="57.75" customHeight="1"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</row>
    <row r="471" spans="7:38" ht="57.75" customHeight="1"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</row>
    <row r="472" spans="7:38" ht="57.75" customHeight="1"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</row>
    <row r="473" spans="7:38" ht="57.75" customHeight="1"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</row>
    <row r="474" spans="7:38" ht="57.75" customHeight="1"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</row>
    <row r="475" spans="7:38" ht="57.75" customHeight="1"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</row>
    <row r="476" spans="7:38" ht="57.75" customHeight="1"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</row>
    <row r="477" spans="7:38" ht="57.75" customHeight="1"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</row>
    <row r="478" spans="7:38" ht="57.75" customHeight="1"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</row>
    <row r="479" spans="7:38" ht="57.75" customHeight="1"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</row>
    <row r="480" spans="7:38" ht="57.75" customHeight="1"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</row>
    <row r="481" spans="7:38" ht="57.75" customHeight="1"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</row>
    <row r="482" spans="7:38" ht="57.75" customHeight="1"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</row>
    <row r="483" spans="7:38" ht="57.75" customHeight="1"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</row>
    <row r="484" spans="7:38" ht="57.75" customHeight="1"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</row>
    <row r="485" spans="7:38" ht="57.75" customHeight="1"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</row>
    <row r="486" spans="7:38" ht="57.75" customHeight="1"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</row>
    <row r="487" spans="7:38" ht="57.75" customHeight="1"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</row>
    <row r="488" spans="7:38" ht="57.75" customHeight="1"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</row>
    <row r="489" spans="7:38" ht="57.75" customHeight="1"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</row>
    <row r="490" spans="7:38" ht="57.75" customHeight="1"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</row>
    <row r="491" spans="7:38" ht="57.75" customHeight="1"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</row>
    <row r="492" spans="7:38" ht="57.75" customHeight="1"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</row>
    <row r="493" spans="7:38" ht="57.75" customHeight="1"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</row>
    <row r="494" spans="7:38" ht="57.75" customHeight="1"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</row>
    <row r="495" spans="7:38" ht="57.75" customHeight="1"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</row>
    <row r="496" spans="7:38" ht="57.75" customHeight="1"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</row>
    <row r="497" spans="7:38" ht="57.75" customHeight="1"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</row>
    <row r="498" spans="7:38" ht="57.75" customHeight="1"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</row>
    <row r="499" spans="7:38" ht="57.75" customHeight="1"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</row>
    <row r="500" spans="7:38" ht="57.75" customHeight="1"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</row>
    <row r="501" spans="7:38" ht="57.75" customHeight="1"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</row>
    <row r="502" spans="7:38" ht="57.75" customHeight="1"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</row>
    <row r="503" spans="7:38" ht="57.75" customHeight="1"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</row>
    <row r="504" spans="7:38" ht="57.75" customHeight="1"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</row>
    <row r="505" spans="7:38" ht="57.75" customHeight="1"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</row>
    <row r="506" spans="7:38" ht="57.75" customHeight="1"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</row>
    <row r="507" spans="7:38" ht="57.75" customHeight="1"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</row>
    <row r="508" spans="7:38" ht="57.75" customHeight="1"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</row>
    <row r="509" spans="7:38" ht="57.75" customHeight="1"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</row>
    <row r="510" spans="7:38" ht="57.75" customHeight="1"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</row>
    <row r="511" spans="7:38" ht="57.75" customHeight="1"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</row>
    <row r="512" spans="7:38" ht="57.75" customHeight="1"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</row>
    <row r="513" spans="7:38" ht="57.75" customHeight="1"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</row>
    <row r="514" spans="7:38" ht="57.75" customHeight="1"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</row>
    <row r="515" spans="7:38" ht="57.75" customHeight="1"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</row>
    <row r="516" spans="7:38" ht="57.75" customHeight="1"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</row>
    <row r="517" spans="7:38" ht="57.75" customHeight="1"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</row>
    <row r="518" spans="7:38" ht="57.75" customHeight="1"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</row>
    <row r="519" spans="7:38" ht="57.75" customHeight="1"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</row>
    <row r="520" spans="7:38" ht="57.75" customHeight="1"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</row>
    <row r="521" spans="7:38" ht="57.75" customHeight="1"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</row>
    <row r="522" spans="7:38" ht="57.75" customHeight="1"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</row>
    <row r="523" spans="7:38" ht="57.75" customHeight="1"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</row>
    <row r="524" spans="7:38" ht="57.75" customHeight="1"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</row>
    <row r="525" spans="7:38" ht="57.75" customHeight="1"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</row>
    <row r="526" spans="7:38" ht="57.75" customHeight="1"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</row>
    <row r="527" spans="7:38" ht="57.75" customHeight="1"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</row>
    <row r="528" spans="7:38" ht="57.75" customHeight="1"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</row>
    <row r="529" spans="7:38" ht="57.75" customHeight="1"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</row>
    <row r="530" spans="7:38" ht="57.75" customHeight="1"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</row>
    <row r="531" spans="7:38" ht="57.75" customHeight="1"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</row>
    <row r="532" spans="7:38" ht="57.75" customHeight="1"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</row>
    <row r="533" spans="7:38" ht="57.75" customHeight="1"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</row>
    <row r="534" spans="7:38" ht="57.75" customHeight="1"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</row>
    <row r="535" spans="7:38" ht="57.75" customHeight="1"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</row>
    <row r="536" spans="7:38" ht="57.75" customHeight="1"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</row>
    <row r="537" spans="7:38" ht="57.75" customHeight="1"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</row>
    <row r="538" spans="7:38" ht="57.75" customHeight="1"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</row>
    <row r="539" spans="7:38" ht="57.75" customHeight="1"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</row>
    <row r="540" spans="7:38" ht="57.75" customHeight="1"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</row>
    <row r="541" spans="7:38" ht="57.75" customHeight="1"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</row>
    <row r="542" spans="7:38" ht="57.75" customHeight="1"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</row>
    <row r="543" spans="7:38" ht="57.75" customHeight="1"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</row>
    <row r="544" spans="7:38" ht="57.75" customHeight="1"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</row>
    <row r="545" spans="7:38" ht="57.75" customHeight="1"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</row>
    <row r="546" spans="7:38" ht="57.75" customHeight="1"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</row>
    <row r="547" spans="7:38" ht="57.75" customHeight="1"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</row>
    <row r="548" spans="7:38" ht="57.75" customHeight="1"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</row>
    <row r="549" spans="7:38" ht="57.75" customHeight="1"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</row>
    <row r="550" spans="7:38" ht="57.75" customHeight="1"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</row>
    <row r="551" spans="7:38" ht="57.75" customHeight="1"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</row>
    <row r="552" spans="7:38" ht="57.75" customHeight="1"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</row>
    <row r="553" spans="7:38" ht="57.75" customHeight="1"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</row>
    <row r="554" spans="7:38" ht="57.75" customHeight="1"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</row>
    <row r="555" spans="7:38" ht="57.75" customHeight="1"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</row>
    <row r="556" spans="7:38" ht="57.75" customHeight="1"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</row>
    <row r="557" spans="7:38" ht="57.75" customHeight="1"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</row>
    <row r="558" spans="7:38" ht="57.75" customHeight="1"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</row>
    <row r="559" spans="7:38" ht="57.75" customHeight="1"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</row>
    <row r="560" spans="7:38" ht="57.75" customHeight="1"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</row>
    <row r="561" spans="7:38" ht="57.75" customHeight="1"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</row>
    <row r="562" spans="7:38" ht="57.75" customHeight="1"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</row>
    <row r="563" spans="7:38" ht="57.75" customHeight="1"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</row>
    <row r="564" spans="7:38" ht="57.75" customHeight="1"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</row>
    <row r="565" spans="7:38" ht="57.75" customHeight="1"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</row>
    <row r="566" spans="7:38" ht="57.75" customHeight="1"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</row>
    <row r="567" spans="7:38" ht="57.75" customHeight="1"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</row>
    <row r="568" spans="7:38" ht="57.75" customHeight="1"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</row>
    <row r="569" spans="7:38" ht="57.75" customHeight="1"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</row>
    <row r="570" spans="7:38" ht="57.75" customHeight="1"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</row>
    <row r="571" spans="7:38" ht="57.75" customHeight="1"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</row>
    <row r="572" spans="7:38" ht="57.75" customHeight="1"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</row>
    <row r="573" spans="7:38" ht="57.75" customHeight="1"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</row>
    <row r="574" spans="7:38" ht="57.75" customHeight="1"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</row>
    <row r="575" spans="7:38" ht="57.75" customHeight="1"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</row>
    <row r="576" spans="7:38" ht="57.75" customHeight="1"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</row>
    <row r="577" spans="7:38" ht="57.75" customHeight="1"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</row>
    <row r="578" spans="7:38" ht="57.75" customHeight="1"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</row>
    <row r="579" spans="7:38" ht="57.75" customHeight="1"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</row>
    <row r="580" spans="7:38" ht="57.75" customHeight="1"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</row>
    <row r="581" spans="7:38" ht="57.75" customHeight="1"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</row>
    <row r="582" spans="7:38" ht="57.75" customHeight="1"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</row>
    <row r="583" spans="7:38" ht="57.75" customHeight="1"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</row>
    <row r="584" spans="7:38" ht="57.75" customHeight="1"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</row>
    <row r="585" spans="7:38" ht="57.75" customHeight="1"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</row>
    <row r="586" spans="7:38" ht="57.75" customHeight="1"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</row>
    <row r="587" spans="7:38" ht="57.75" customHeight="1"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</row>
    <row r="588" spans="7:38" ht="57.75" customHeight="1"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</row>
    <row r="589" spans="7:38" ht="57.75" customHeight="1"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</row>
    <row r="590" spans="7:38" ht="57.75" customHeight="1"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</row>
    <row r="591" spans="7:38" ht="57.75" customHeight="1"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</row>
    <row r="592" spans="7:38" ht="57.75" customHeight="1"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</row>
    <row r="593" spans="7:38" ht="57.75" customHeight="1"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</row>
    <row r="594" spans="7:38" ht="57.75" customHeight="1"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</row>
    <row r="595" spans="7:38" ht="57.75" customHeight="1"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</row>
    <row r="596" spans="7:38" ht="57.75" customHeight="1"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</row>
    <row r="597" spans="7:38" ht="57.75" customHeight="1"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</row>
    <row r="598" spans="7:38" ht="57.75" customHeight="1"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</row>
    <row r="599" spans="7:38" ht="57.75" customHeight="1"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</row>
    <row r="600" spans="7:38" ht="57.75" customHeight="1"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</row>
    <row r="601" spans="7:38" ht="57.75" customHeight="1"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</row>
    <row r="602" spans="7:38" ht="57.75" customHeight="1"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</row>
    <row r="603" spans="7:38" ht="57.75" customHeight="1"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</row>
    <row r="604" spans="7:38" ht="57.75" customHeight="1"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</row>
    <row r="605" spans="7:38" ht="57.75" customHeight="1"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</row>
    <row r="606" spans="7:38" ht="57.75" customHeight="1"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</row>
    <row r="607" spans="7:38" ht="57.75" customHeight="1"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</row>
    <row r="608" spans="7:38" ht="57.75" customHeight="1"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</row>
    <row r="609" spans="7:38" ht="57.75" customHeight="1"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</row>
    <row r="610" spans="7:38" ht="57.75" customHeight="1"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</row>
    <row r="611" spans="7:38" ht="57.75" customHeight="1"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</row>
    <row r="612" spans="7:38" ht="57.75" customHeight="1"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</row>
    <row r="613" spans="7:38" ht="57.75" customHeight="1"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</row>
    <row r="614" spans="7:38" ht="57.75" customHeight="1"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</row>
    <row r="615" spans="7:38" ht="57.75" customHeight="1"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</row>
    <row r="616" spans="7:38" ht="57.75" customHeight="1"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</row>
    <row r="617" spans="7:38" ht="57.75" customHeight="1"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</row>
    <row r="618" spans="7:38" ht="57.75" customHeight="1"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</row>
    <row r="619" spans="7:38" ht="57.75" customHeight="1"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</row>
    <row r="620" spans="7:38" ht="57.75" customHeight="1"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</row>
    <row r="621" spans="7:38" ht="57.75" customHeight="1"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</row>
    <row r="622" spans="7:38" ht="57.75" customHeight="1"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</row>
    <row r="623" spans="7:38" ht="57.75" customHeight="1"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</row>
    <row r="624" spans="7:38" ht="57.75" customHeight="1"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</row>
    <row r="625" spans="7:38" ht="57.75" customHeight="1"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</row>
    <row r="626" spans="7:38" ht="57.75" customHeight="1"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</row>
    <row r="627" spans="7:38" ht="57.75" customHeight="1"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</row>
    <row r="628" spans="7:38" ht="57.75" customHeight="1"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</row>
    <row r="629" spans="7:38" ht="57.75" customHeight="1"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</row>
    <row r="630" spans="7:38" ht="57.75" customHeight="1"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</row>
    <row r="631" spans="7:38" ht="57.75" customHeight="1"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</row>
    <row r="632" spans="7:38" ht="57.75" customHeight="1"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</row>
    <row r="633" spans="7:38" ht="57.75" customHeight="1"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</row>
    <row r="634" spans="7:38" ht="57.75" customHeight="1"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</row>
    <row r="635" spans="7:38" ht="57.75" customHeight="1"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</row>
    <row r="636" spans="7:38" ht="57.75" customHeight="1"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</row>
    <row r="637" spans="7:38" ht="57.75" customHeight="1"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</row>
    <row r="638" spans="7:38" ht="57.75" customHeight="1"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</row>
    <row r="639" spans="7:38" ht="57.75" customHeight="1"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</row>
    <row r="640" spans="7:38" ht="57.75" customHeight="1"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</row>
    <row r="641" spans="7:38" ht="57.75" customHeight="1"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</row>
    <row r="642" spans="7:38" ht="57.75" customHeight="1"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</row>
    <row r="643" spans="7:38" ht="57.75" customHeight="1"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</row>
    <row r="644" spans="7:38" ht="57.75" customHeight="1"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</row>
    <row r="645" spans="7:38" ht="57.75" customHeight="1"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</row>
    <row r="646" spans="7:38" ht="57.75" customHeight="1"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</row>
    <row r="647" spans="7:38" ht="57.75" customHeight="1"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</row>
    <row r="648" spans="7:38" ht="57.75" customHeight="1"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</row>
    <row r="649" spans="7:38" ht="57.75" customHeight="1"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</row>
    <row r="650" spans="7:38" ht="57.75" customHeight="1"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</row>
    <row r="651" spans="7:38" ht="57.75" customHeight="1"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</row>
    <row r="652" spans="7:38" ht="57.75" customHeight="1"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</row>
    <row r="653" spans="7:38" ht="57.75" customHeight="1"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</row>
    <row r="654" spans="7:38" ht="57.75" customHeight="1"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</row>
    <row r="655" spans="7:38" ht="57.75" customHeight="1"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</row>
    <row r="656" spans="7:38" ht="57.75" customHeight="1"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</row>
    <row r="657" spans="7:38" ht="57.75" customHeight="1"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</row>
    <row r="658" spans="7:38" ht="57.75" customHeight="1"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</row>
    <row r="659" spans="7:38" ht="57.75" customHeight="1"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</row>
    <row r="660" spans="7:38" ht="57.75" customHeight="1"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</row>
    <row r="661" spans="7:38" ht="57.75" customHeight="1"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</row>
    <row r="662" spans="7:38" ht="57.75" customHeight="1"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</row>
    <row r="663" spans="7:38" ht="57.75" customHeight="1"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</row>
    <row r="664" spans="7:38" ht="57.75" customHeight="1"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</row>
    <row r="665" spans="7:38" ht="57.75" customHeight="1"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</row>
    <row r="666" spans="7:38" ht="57.75" customHeight="1"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</row>
    <row r="667" spans="7:38" ht="57.75" customHeight="1"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</row>
    <row r="668" spans="7:38" ht="57.75" customHeight="1"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</row>
    <row r="669" spans="7:38" ht="57.75" customHeight="1"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</row>
    <row r="670" spans="7:38" ht="57.75" customHeight="1"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</row>
    <row r="671" spans="7:38" ht="57.75" customHeight="1"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</row>
    <row r="672" spans="7:38" ht="57.75" customHeight="1"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</row>
    <row r="673" spans="7:38" ht="57.75" customHeight="1"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</row>
    <row r="674" spans="7:38" ht="57.75" customHeight="1"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</row>
    <row r="675" spans="7:38" ht="57.75" customHeight="1"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</row>
    <row r="676" spans="7:38" ht="57.75" customHeight="1"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</row>
    <row r="677" spans="7:38" ht="57.75" customHeight="1"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</row>
    <row r="678" spans="7:38" ht="57.75" customHeight="1"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</row>
    <row r="679" spans="7:38" ht="57.75" customHeight="1"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</row>
    <row r="680" spans="7:38" ht="57.75" customHeight="1"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</row>
    <row r="681" spans="7:38" ht="57.75" customHeight="1"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</row>
    <row r="682" spans="7:38" ht="57.75" customHeight="1"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</row>
    <row r="683" spans="7:38" ht="57.75" customHeight="1"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</row>
    <row r="684" spans="7:38" ht="57.75" customHeight="1"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</row>
    <row r="685" spans="7:38" ht="57.75" customHeight="1"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</row>
    <row r="686" spans="7:38" ht="57.75" customHeight="1"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</row>
    <row r="687" spans="7:38" ht="57.75" customHeight="1"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</row>
    <row r="688" spans="7:38" ht="57.75" customHeight="1"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</row>
    <row r="689" spans="7:38" ht="57.75" customHeight="1"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</row>
    <row r="690" spans="7:38" ht="57.75" customHeight="1"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</row>
    <row r="691" spans="7:38" ht="57.75" customHeight="1"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</row>
    <row r="692" spans="7:38" ht="57.75" customHeight="1"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</row>
    <row r="693" spans="7:38" ht="57.75" customHeight="1"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</row>
    <row r="694" spans="7:38" ht="57.75" customHeight="1"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</row>
    <row r="695" spans="7:38" ht="57.75" customHeight="1"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</row>
    <row r="696" spans="7:38" ht="57.75" customHeight="1"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</row>
    <row r="697" spans="7:38" ht="57.75" customHeight="1"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</row>
    <row r="698" spans="7:38" ht="57.75" customHeight="1"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</row>
    <row r="699" spans="7:38" ht="57.75" customHeight="1"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</row>
    <row r="700" spans="7:38" ht="57.75" customHeight="1"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</row>
    <row r="701" spans="7:38" ht="57.75" customHeight="1"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</row>
    <row r="702" spans="7:38" ht="57.75" customHeight="1"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</row>
    <row r="703" spans="7:38" ht="57.75" customHeight="1"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</row>
    <row r="704" spans="7:38" ht="57.75" customHeight="1"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</row>
    <row r="705" spans="7:38" ht="57.75" customHeight="1"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</row>
    <row r="706" spans="7:38" ht="57.75" customHeight="1"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</row>
    <row r="707" spans="7:38" ht="57.75" customHeight="1"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</row>
    <row r="708" spans="7:38" ht="57.75" customHeight="1"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</row>
    <row r="709" spans="7:38" ht="57.75" customHeight="1"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</row>
    <row r="710" spans="7:38" ht="57.75" customHeight="1"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</row>
    <row r="711" spans="7:38" ht="57.75" customHeight="1"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</row>
    <row r="712" spans="7:38" ht="57.75" customHeight="1"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</row>
    <row r="713" spans="7:38" ht="57.75" customHeight="1"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</row>
    <row r="714" spans="7:38" ht="57.75" customHeight="1"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</row>
    <row r="715" spans="7:38" ht="57.75" customHeight="1"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</row>
    <row r="716" spans="7:38" ht="57.75" customHeight="1"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</row>
    <row r="717" spans="7:38" ht="57.75" customHeight="1"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</row>
    <row r="718" spans="7:38" ht="57.75" customHeight="1"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</row>
    <row r="719" spans="7:38" ht="57.75" customHeight="1"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</row>
    <row r="720" spans="7:38" ht="57.75" customHeight="1"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</row>
    <row r="721" spans="7:38" ht="57.75" customHeight="1"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</row>
    <row r="722" spans="7:38" ht="57.75" customHeight="1"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</row>
    <row r="723" spans="7:38" ht="57.75" customHeight="1"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</row>
    <row r="724" spans="7:38" ht="57.75" customHeight="1"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</row>
    <row r="725" spans="7:38" ht="57.75" customHeight="1"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</row>
    <row r="726" spans="7:38" ht="57.75" customHeight="1"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</row>
    <row r="727" spans="7:38" ht="57.75" customHeight="1"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</row>
    <row r="728" spans="7:38" ht="57.75" customHeight="1"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</row>
    <row r="729" spans="7:38" ht="57.75" customHeight="1"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</row>
    <row r="730" spans="7:38" ht="57.75" customHeight="1"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</row>
    <row r="731" spans="7:38" ht="57.75" customHeight="1"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</row>
    <row r="732" spans="7:38" ht="57.75" customHeight="1"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</row>
    <row r="733" spans="7:38" ht="57.75" customHeight="1"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</row>
    <row r="734" spans="7:38" ht="57.75" customHeight="1"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</row>
    <row r="735" spans="7:38" ht="57.75" customHeight="1"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</row>
    <row r="736" spans="7:38" ht="57.75" customHeight="1"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</row>
    <row r="737" spans="7:38" ht="57.75" customHeight="1"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</row>
    <row r="738" spans="7:38" ht="57.75" customHeight="1"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</row>
    <row r="739" spans="7:38" ht="57.75" customHeight="1"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</row>
    <row r="740" spans="7:38" ht="57.75" customHeight="1"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</row>
    <row r="741" spans="7:38" ht="57.75" customHeight="1"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</row>
    <row r="742" spans="7:38" ht="57.75" customHeight="1"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</row>
    <row r="743" spans="7:38" ht="57.75" customHeight="1"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</row>
    <row r="744" spans="7:38" ht="57.75" customHeight="1"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</row>
    <row r="745" spans="7:38" ht="57.75" customHeight="1"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</row>
    <row r="746" spans="7:38" ht="57.75" customHeight="1"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</row>
    <row r="747" spans="7:38" ht="57.75" customHeight="1"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</row>
    <row r="748" spans="7:38" ht="57.75" customHeight="1"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</row>
    <row r="749" spans="7:38" ht="57.75" customHeight="1"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</row>
    <row r="750" spans="7:38" ht="57.75" customHeight="1"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</row>
    <row r="751" spans="7:38" ht="57.75" customHeight="1"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</row>
    <row r="752" spans="7:38" ht="57.75" customHeight="1"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</row>
    <row r="753" spans="7:38" ht="57.75" customHeight="1"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</row>
    <row r="754" spans="7:38" ht="57.75" customHeight="1"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</row>
    <row r="755" spans="7:38" ht="57.75" customHeight="1"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</row>
    <row r="756" spans="7:38" ht="57.75" customHeight="1"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</row>
    <row r="757" spans="7:38" ht="57.75" customHeight="1"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</row>
    <row r="758" spans="7:38" ht="57.75" customHeight="1"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</row>
    <row r="759" spans="7:38" ht="57.75" customHeight="1"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</row>
    <row r="760" spans="7:38" ht="57.75" customHeight="1"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</row>
    <row r="761" spans="7:38" ht="57.75" customHeight="1"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</row>
    <row r="762" spans="7:38" ht="57.75" customHeight="1"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</row>
    <row r="763" spans="7:38" ht="57.75" customHeight="1"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</row>
    <row r="764" spans="7:38" ht="57.75" customHeight="1"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</row>
    <row r="765" spans="7:38" ht="57.75" customHeight="1"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</row>
    <row r="766" spans="7:38" ht="57.75" customHeight="1"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</row>
    <row r="767" spans="7:38" ht="57.75" customHeight="1"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</row>
    <row r="768" spans="7:38" ht="57.75" customHeight="1"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</row>
    <row r="769" spans="7:38" ht="57.75" customHeight="1"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</row>
    <row r="770" spans="7:38" ht="57.75" customHeight="1"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</row>
    <row r="771" spans="7:38" ht="57.75" customHeight="1"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</row>
    <row r="772" spans="7:38" ht="57.75" customHeight="1"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</row>
    <row r="773" spans="7:38" ht="57.75" customHeight="1"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</row>
    <row r="774" spans="7:38" ht="57.75" customHeight="1"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</row>
    <row r="775" spans="7:38" ht="57.75" customHeight="1"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</row>
    <row r="776" spans="7:38" ht="57.75" customHeight="1"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</row>
    <row r="777" spans="7:38" ht="57.75" customHeight="1"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</row>
    <row r="778" spans="7:38" ht="57.75" customHeight="1"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</row>
    <row r="779" spans="7:38" ht="57.75" customHeight="1"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</row>
    <row r="780" spans="7:38" ht="57.75" customHeight="1"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</row>
    <row r="781" spans="7:38" ht="57.75" customHeight="1"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</row>
    <row r="782" spans="7:38" ht="57.75" customHeight="1"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</row>
    <row r="783" spans="7:38" ht="57.75" customHeight="1"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</row>
    <row r="784" spans="7:38" ht="57.75" customHeight="1"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</row>
    <row r="785" spans="7:38" ht="57.75" customHeight="1"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</row>
    <row r="786" spans="7:38" ht="57.75" customHeight="1"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</row>
    <row r="787" spans="7:38" ht="57.75" customHeight="1"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</row>
    <row r="788" spans="7:38" ht="57.75" customHeight="1"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</row>
    <row r="789" spans="7:38" ht="57.75" customHeight="1"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</row>
    <row r="790" spans="7:38" ht="57.75" customHeight="1"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</row>
    <row r="791" spans="7:38" ht="57.75" customHeight="1"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</row>
    <row r="792" spans="7:38" ht="57.75" customHeight="1"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</row>
    <row r="793" spans="7:38" ht="57.75" customHeight="1"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</row>
    <row r="794" spans="7:38" ht="57.75" customHeight="1"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</row>
    <row r="795" spans="7:38" ht="57.75" customHeight="1"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</row>
    <row r="796" spans="7:38" ht="57.75" customHeight="1"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</row>
    <row r="797" spans="7:38" ht="57.75" customHeight="1"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</row>
    <row r="798" spans="7:38" ht="57.75" customHeight="1"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</row>
    <row r="799" spans="7:38" ht="57.75" customHeight="1"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</row>
    <row r="800" spans="7:38" ht="57.75" customHeight="1"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</row>
    <row r="801" spans="7:38" ht="57.75" customHeight="1"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</row>
    <row r="802" spans="7:38" ht="57.75" customHeight="1"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</row>
    <row r="803" spans="7:38" ht="57.75" customHeight="1"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</row>
    <row r="804" spans="7:38" ht="57.75" customHeight="1"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</row>
    <row r="805" spans="7:38" ht="57.75" customHeight="1"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</row>
    <row r="806" spans="7:38" ht="57.75" customHeight="1"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</row>
    <row r="807" spans="7:38" ht="57.75" customHeight="1"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</row>
    <row r="808" spans="7:38" ht="57.75" customHeight="1"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</row>
    <row r="809" spans="7:38" ht="57.75" customHeight="1"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</row>
    <row r="810" spans="7:38" ht="57.75" customHeight="1"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</row>
    <row r="811" spans="7:38" ht="57.75" customHeight="1"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</row>
    <row r="812" spans="7:38" ht="57.75" customHeight="1"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</row>
    <row r="813" spans="7:38" ht="57.75" customHeight="1"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</row>
    <row r="814" spans="7:38" ht="57.75" customHeight="1"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</row>
    <row r="815" spans="7:38" ht="57.75" customHeight="1"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</row>
    <row r="816" spans="7:38" ht="57.75" customHeight="1"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</row>
    <row r="817" spans="7:38" ht="57.75" customHeight="1"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</row>
    <row r="818" spans="7:38" ht="57.75" customHeight="1"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</row>
    <row r="819" spans="7:38" ht="57.75" customHeight="1"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</row>
    <row r="820" spans="7:38" ht="57.75" customHeight="1"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</row>
    <row r="821" spans="7:38" ht="57.75" customHeight="1"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</row>
    <row r="822" spans="7:38" ht="57.75" customHeight="1"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</row>
    <row r="823" spans="7:38" ht="57.75" customHeight="1"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</row>
    <row r="824" spans="7:38" ht="57.75" customHeight="1"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</row>
    <row r="825" spans="7:38" ht="57.75" customHeight="1"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</row>
    <row r="826" spans="7:38" ht="57.75" customHeight="1"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</row>
    <row r="827" spans="7:38" ht="57.75" customHeight="1"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</row>
    <row r="828" spans="7:38" ht="57.75" customHeight="1"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</row>
    <row r="829" spans="7:38" ht="57.75" customHeight="1"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</row>
    <row r="830" spans="7:38" ht="57.75" customHeight="1"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</row>
    <row r="831" spans="7:38" ht="57.75" customHeight="1"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</row>
    <row r="832" spans="7:38" ht="57.75" customHeight="1"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</row>
    <row r="833" spans="7:38" ht="57.75" customHeight="1"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</row>
    <row r="834" spans="7:38" ht="57.75" customHeight="1"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</row>
    <row r="835" spans="7:38" ht="57.75" customHeight="1"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</row>
    <row r="836" spans="7:38" ht="57.75" customHeight="1"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</row>
    <row r="837" spans="7:38" ht="57.75" customHeight="1"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</row>
    <row r="838" spans="7:38" ht="57.75" customHeight="1"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</row>
    <row r="839" spans="7:38" ht="57.75" customHeight="1"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</row>
    <row r="840" spans="7:38" ht="57.75" customHeight="1"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</row>
    <row r="841" spans="7:38" ht="57.75" customHeight="1"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</row>
    <row r="842" spans="7:38" ht="57.75" customHeight="1"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</row>
    <row r="843" spans="7:38" ht="57.75" customHeight="1"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</row>
    <row r="844" spans="7:38" ht="57.75" customHeight="1"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</row>
    <row r="845" spans="7:38" ht="57.75" customHeight="1"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</row>
    <row r="846" spans="7:38" ht="57.75" customHeight="1"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</row>
    <row r="847" spans="7:38" ht="57.75" customHeight="1"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</row>
    <row r="848" spans="7:38" ht="57.75" customHeight="1"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</row>
    <row r="849" spans="7:38" ht="57.75" customHeight="1"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</row>
    <row r="850" spans="7:38" ht="57.75" customHeight="1"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</row>
    <row r="851" spans="7:38" ht="57.75" customHeight="1"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</row>
    <row r="852" spans="7:38" ht="57.75" customHeight="1"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</row>
    <row r="853" spans="7:38" ht="57.75" customHeight="1"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</row>
    <row r="854" spans="7:38" ht="57.75" customHeight="1"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</row>
    <row r="855" spans="7:38" ht="57.75" customHeight="1"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</row>
    <row r="856" spans="7:38" ht="57.75" customHeight="1"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</row>
    <row r="857" spans="7:38" ht="57.75" customHeight="1"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</row>
    <row r="858" spans="7:38" ht="57.75" customHeight="1"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</row>
    <row r="859" spans="7:38" ht="57.75" customHeight="1"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</row>
    <row r="860" spans="7:38" ht="57.75" customHeight="1"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</row>
    <row r="861" spans="7:38" ht="57.75" customHeight="1"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</row>
    <row r="862" spans="7:38" ht="57.75" customHeight="1"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</row>
    <row r="863" spans="7:38" ht="57.75" customHeight="1"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</row>
    <row r="864" spans="7:38" ht="57.75" customHeight="1"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</row>
    <row r="865" spans="7:38" ht="57.75" customHeight="1"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</row>
    <row r="866" spans="7:38" ht="57.75" customHeight="1"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</row>
    <row r="867" spans="7:38" ht="57.75" customHeight="1"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</row>
    <row r="868" spans="7:38" ht="57.75" customHeight="1"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</row>
    <row r="869" spans="7:38" ht="57.75" customHeight="1"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</row>
    <row r="870" spans="7:38" ht="57.75" customHeight="1"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</row>
    <row r="871" spans="7:38" ht="57.75" customHeight="1"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</row>
    <row r="872" spans="7:38" ht="57.75" customHeight="1"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</row>
    <row r="873" spans="7:38" ht="57.75" customHeight="1"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</row>
    <row r="874" spans="7:38" ht="57.75" customHeight="1"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</row>
    <row r="875" spans="7:38" ht="57.75" customHeight="1"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</row>
    <row r="876" spans="7:38" ht="57.75" customHeight="1"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</row>
    <row r="877" spans="7:38" ht="57.75" customHeight="1"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</row>
    <row r="878" spans="7:38" ht="57.75" customHeight="1"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</row>
    <row r="879" spans="7:38" ht="57.75" customHeight="1"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</row>
    <row r="880" spans="7:38" ht="57.75" customHeight="1"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</row>
    <row r="881" spans="7:38" ht="57.75" customHeight="1"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</row>
    <row r="882" spans="7:38" ht="57.75" customHeight="1"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</row>
    <row r="883" spans="7:38" ht="57.75" customHeight="1"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</row>
    <row r="884" spans="7:38" ht="57.75" customHeight="1"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</row>
    <row r="885" spans="7:38" ht="57.75" customHeight="1"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</row>
    <row r="886" spans="7:38" ht="57.75" customHeight="1"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</row>
    <row r="887" spans="7:38" ht="57.75" customHeight="1"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</row>
    <row r="888" spans="7:38" ht="57.75" customHeight="1"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</row>
    <row r="889" spans="7:38" ht="57.75" customHeight="1"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</row>
    <row r="890" spans="7:38" ht="57.75" customHeight="1"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</row>
    <row r="891" spans="7:38" ht="57.75" customHeight="1"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</row>
    <row r="892" spans="7:38" ht="57.75" customHeight="1"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</row>
    <row r="893" spans="7:38" ht="57.75" customHeight="1"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</row>
    <row r="894" spans="7:38" ht="57.75" customHeight="1"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</row>
    <row r="895" spans="7:38" ht="57.75" customHeight="1"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</row>
    <row r="896" spans="7:38" ht="57.75" customHeight="1"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</row>
    <row r="897" spans="7:38" ht="57.75" customHeight="1"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</row>
    <row r="898" spans="7:38" ht="57.75" customHeight="1"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</row>
    <row r="899" spans="7:38" ht="57.75" customHeight="1"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</row>
    <row r="900" spans="7:38" ht="57.75" customHeight="1"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</row>
    <row r="901" spans="7:38" ht="57.75" customHeight="1"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</row>
    <row r="902" spans="7:38" ht="57.75" customHeight="1"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</row>
    <row r="903" spans="7:38" ht="57.75" customHeight="1"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</row>
    <row r="904" spans="7:38" ht="57.75" customHeight="1"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</row>
    <row r="905" spans="7:38" ht="57.75" customHeight="1"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</row>
    <row r="906" spans="7:38" ht="57.75" customHeight="1"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</row>
    <row r="907" spans="7:38" ht="57.75" customHeight="1"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</row>
    <row r="908" spans="7:38" ht="57.75" customHeight="1"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</row>
    <row r="909" spans="7:38" ht="57.75" customHeight="1"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</row>
    <row r="910" spans="7:38" ht="57.75" customHeight="1"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</row>
    <row r="911" spans="7:38" ht="57.75" customHeight="1"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</row>
    <row r="912" spans="7:38" ht="57.75" customHeight="1"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</row>
    <row r="913" spans="7:38" ht="57.75" customHeight="1"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</row>
    <row r="914" spans="7:38" ht="57.75" customHeight="1"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</row>
    <row r="915" spans="7:38" ht="57.75" customHeight="1"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</row>
    <row r="916" spans="7:38" ht="57.75" customHeight="1"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</row>
    <row r="917" spans="7:38" ht="57.75" customHeight="1"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</row>
    <row r="918" spans="7:38" ht="57.75" customHeight="1"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</row>
    <row r="919" spans="7:38" ht="57.75" customHeight="1"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</row>
    <row r="920" spans="7:38" ht="57.75" customHeight="1"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</row>
    <row r="921" spans="7:38" ht="57.75" customHeight="1"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</row>
    <row r="922" spans="7:38" ht="57.75" customHeight="1"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</row>
    <row r="923" spans="7:38" ht="57.75" customHeight="1"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</row>
    <row r="924" spans="7:38" ht="57.75" customHeight="1"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</row>
    <row r="925" spans="7:38" ht="57.75" customHeight="1"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</row>
    <row r="926" spans="7:38" ht="57.75" customHeight="1"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</row>
    <row r="927" spans="7:38" ht="57.75" customHeight="1"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</row>
    <row r="928" spans="7:38" ht="57.75" customHeight="1"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</row>
    <row r="929" spans="7:38" ht="57.75" customHeight="1"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</row>
    <row r="930" spans="7:38" ht="57.75" customHeight="1"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</row>
    <row r="931" spans="7:38" ht="57.75" customHeight="1"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</row>
    <row r="932" spans="7:38" ht="57.75" customHeight="1"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</row>
    <row r="933" spans="7:38" ht="57.75" customHeight="1"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</row>
    <row r="934" spans="7:38" ht="57.75" customHeight="1"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</row>
    <row r="935" spans="7:38" ht="57.75" customHeight="1"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</row>
    <row r="936" spans="7:38" ht="57.75" customHeight="1"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</row>
    <row r="937" spans="7:38" ht="57.75" customHeight="1"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</row>
    <row r="938" spans="7:38" ht="57.75" customHeight="1"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</row>
    <row r="939" spans="7:38" ht="57.75" customHeight="1"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</row>
    <row r="940" spans="7:38" ht="57.75" customHeight="1"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</row>
    <row r="941" spans="7:38" ht="57.75" customHeight="1"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</row>
    <row r="942" spans="7:38" ht="57.75" customHeight="1"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</row>
    <row r="943" spans="7:38" ht="57.75" customHeight="1"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</row>
  </sheetData>
  <mergeCells count="21">
    <mergeCell ref="A133:A135"/>
    <mergeCell ref="B133:B135"/>
    <mergeCell ref="A1:A3"/>
    <mergeCell ref="B1:B3"/>
    <mergeCell ref="A34:A36"/>
    <mergeCell ref="B34:B36"/>
    <mergeCell ref="A67:A69"/>
    <mergeCell ref="B67:B69"/>
    <mergeCell ref="A100:A102"/>
    <mergeCell ref="B100:B102"/>
    <mergeCell ref="C1:F2"/>
    <mergeCell ref="C34:F35"/>
    <mergeCell ref="C67:F68"/>
    <mergeCell ref="C100:F101"/>
    <mergeCell ref="C133:F134"/>
    <mergeCell ref="A166:A168"/>
    <mergeCell ref="B166:B168"/>
    <mergeCell ref="A199:A201"/>
    <mergeCell ref="B199:B201"/>
    <mergeCell ref="C166:F167"/>
    <mergeCell ref="C199:F200"/>
  </mergeCells>
  <pageMargins left="0.47244094488188981" right="0.47244094488188981" top="0.74803149606299213" bottom="0.74803149606299213" header="0.31496062992125984" footer="0.31496062992125984"/>
  <pageSetup paperSize="9" scale="15" orientation="landscape" r:id="rId1"/>
  <headerFooter>
    <oddHeader xml:space="preserve">&amp;C&amp;"Times New Roman,Normál"&amp;36Körmend Város Önkormányzata és Intézményei 2019. évi működési és felhalmozási bevételei 
költségvetési szervenként&amp;R&amp;"Times New Roman,Normál"&amp;36
"2. melléklet .../2019. (...) önkormányzati rendelethez
adatok Ft-ban"
</oddHeader>
    <oddFooter>&amp;C&amp;"Times New Roman,Normál"&amp;36&amp;P</oddFooter>
  </headerFooter>
  <rowBreaks count="6" manualBreakCount="6">
    <brk id="33" max="9" man="1"/>
    <brk id="66" max="9" man="1"/>
    <brk id="99" max="9" man="1"/>
    <brk id="132" max="9" man="1"/>
    <brk id="165" max="9" man="1"/>
    <brk id="19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45"/>
  <sheetViews>
    <sheetView zoomScale="25" zoomScaleNormal="25" zoomScaleSheetLayoutView="75" zoomScalePageLayoutView="50" workbookViewId="0">
      <selection activeCell="R72" sqref="R72"/>
    </sheetView>
  </sheetViews>
  <sheetFormatPr defaultColWidth="9.140625" defaultRowHeight="30.75"/>
  <cols>
    <col min="1" max="1" width="192.5703125" style="100" bestFit="1" customWidth="1"/>
    <col min="2" max="2" width="24.5703125" style="100" bestFit="1" customWidth="1"/>
    <col min="3" max="3" width="58.85546875" style="100" bestFit="1" customWidth="1"/>
    <col min="4" max="4" width="67.5703125" style="100" bestFit="1" customWidth="1"/>
    <col min="5" max="5" width="84" style="100" bestFit="1" customWidth="1"/>
    <col min="6" max="6" width="64.42578125" style="100" bestFit="1" customWidth="1"/>
    <col min="7" max="16384" width="9.140625" style="100"/>
  </cols>
  <sheetData>
    <row r="1" spans="1:6" ht="39.950000000000003" customHeight="1">
      <c r="A1" s="295" t="s">
        <v>0</v>
      </c>
      <c r="B1" s="266" t="s">
        <v>316</v>
      </c>
      <c r="C1" s="284" t="s">
        <v>240</v>
      </c>
      <c r="D1" s="285"/>
      <c r="E1" s="285"/>
      <c r="F1" s="285"/>
    </row>
    <row r="2" spans="1:6" ht="39.950000000000003" customHeight="1">
      <c r="A2" s="295"/>
      <c r="B2" s="267"/>
      <c r="C2" s="286"/>
      <c r="D2" s="287"/>
      <c r="E2" s="287"/>
      <c r="F2" s="287"/>
    </row>
    <row r="3" spans="1:6" ht="91.5">
      <c r="A3" s="295"/>
      <c r="B3" s="268"/>
      <c r="C3" s="115" t="s">
        <v>314</v>
      </c>
      <c r="D3" s="115" t="s">
        <v>315</v>
      </c>
      <c r="E3" s="115" t="s">
        <v>313</v>
      </c>
      <c r="F3" s="116" t="s">
        <v>260</v>
      </c>
    </row>
    <row r="4" spans="1:6" ht="60" customHeight="1">
      <c r="A4" s="128" t="s">
        <v>485</v>
      </c>
      <c r="B4" s="126" t="s">
        <v>486</v>
      </c>
      <c r="C4" s="127">
        <f>'[1]Kmd. Önkorm.kötelező '!$C2</f>
        <v>43668930</v>
      </c>
      <c r="D4" s="127">
        <v>0</v>
      </c>
      <c r="E4" s="127">
        <v>0</v>
      </c>
      <c r="F4" s="127">
        <f>SUM(C4:E4)</f>
        <v>43668930</v>
      </c>
    </row>
    <row r="5" spans="1:6" ht="60" customHeight="1">
      <c r="A5" s="128" t="s">
        <v>487</v>
      </c>
      <c r="B5" s="126" t="s">
        <v>488</v>
      </c>
      <c r="C5" s="127">
        <f>'[1]Kmd. Önkorm.kötelező '!$C3</f>
        <v>15644135</v>
      </c>
      <c r="D5" s="127">
        <v>0</v>
      </c>
      <c r="E5" s="127">
        <v>0</v>
      </c>
      <c r="F5" s="127">
        <f t="shared" ref="F5:F6" si="0">SUM(C5:E5)</f>
        <v>15644135</v>
      </c>
    </row>
    <row r="6" spans="1:6" s="101" customFormat="1" ht="60" customHeight="1">
      <c r="A6" s="130" t="s">
        <v>19</v>
      </c>
      <c r="B6" s="131" t="s">
        <v>4</v>
      </c>
      <c r="C6" s="132">
        <f>'[1]Kmd. Önkorm.kötelező '!$C4</f>
        <v>59313065</v>
      </c>
      <c r="D6" s="132">
        <v>0</v>
      </c>
      <c r="E6" s="127">
        <v>0</v>
      </c>
      <c r="F6" s="132">
        <f t="shared" si="0"/>
        <v>59313065</v>
      </c>
    </row>
    <row r="7" spans="1:6" s="101" customFormat="1" ht="60" customHeight="1">
      <c r="A7" s="130" t="s">
        <v>20</v>
      </c>
      <c r="B7" s="133" t="s">
        <v>5</v>
      </c>
      <c r="C7" s="132">
        <f>'[1]Kmd. Önkorm.kötelező '!$C5</f>
        <v>12499201</v>
      </c>
      <c r="D7" s="132">
        <v>0</v>
      </c>
      <c r="E7" s="127">
        <v>0</v>
      </c>
      <c r="F7" s="132">
        <f t="shared" ref="F7:F34" si="1">SUM(C7:E7)</f>
        <v>12499201</v>
      </c>
    </row>
    <row r="8" spans="1:6" s="101" customFormat="1" ht="60" customHeight="1">
      <c r="A8" s="130" t="s">
        <v>21</v>
      </c>
      <c r="B8" s="133" t="s">
        <v>6</v>
      </c>
      <c r="C8" s="132">
        <f>'[1]Kmd. Önkorm.kötelező '!$C6</f>
        <v>488564587</v>
      </c>
      <c r="D8" s="132">
        <v>0</v>
      </c>
      <c r="E8" s="127">
        <v>0</v>
      </c>
      <c r="F8" s="132">
        <f t="shared" si="1"/>
        <v>488564587</v>
      </c>
    </row>
    <row r="9" spans="1:6" s="101" customFormat="1" ht="60" customHeight="1">
      <c r="A9" s="130" t="s">
        <v>22</v>
      </c>
      <c r="B9" s="134" t="s">
        <v>7</v>
      </c>
      <c r="C9" s="132">
        <f>'[1]Kmd. Önkorm.kötelező '!$C7</f>
        <v>20667000</v>
      </c>
      <c r="D9" s="132">
        <v>0</v>
      </c>
      <c r="E9" s="127">
        <v>0</v>
      </c>
      <c r="F9" s="132">
        <f t="shared" si="1"/>
        <v>20667000</v>
      </c>
    </row>
    <row r="10" spans="1:6" ht="60" customHeight="1">
      <c r="A10" s="125" t="s">
        <v>23</v>
      </c>
      <c r="B10" s="126" t="s">
        <v>24</v>
      </c>
      <c r="C10" s="127">
        <f>'[1]Kmd. Önkorm.kötelező '!$C8</f>
        <v>5875524</v>
      </c>
      <c r="D10" s="127">
        <v>0</v>
      </c>
      <c r="E10" s="127">
        <v>0</v>
      </c>
      <c r="F10" s="127">
        <f t="shared" si="1"/>
        <v>5875524</v>
      </c>
    </row>
    <row r="11" spans="1:6" ht="60" customHeight="1">
      <c r="A11" s="125" t="s">
        <v>8</v>
      </c>
      <c r="B11" s="135" t="s">
        <v>9</v>
      </c>
      <c r="C11" s="127">
        <f>'[1]Kmd. Önkorm.kötelező '!$C9</f>
        <v>668667533</v>
      </c>
      <c r="D11" s="127">
        <v>0</v>
      </c>
      <c r="E11" s="127">
        <v>0</v>
      </c>
      <c r="F11" s="127">
        <f t="shared" si="1"/>
        <v>668667533</v>
      </c>
    </row>
    <row r="12" spans="1:6" ht="60" customHeight="1">
      <c r="A12" s="128" t="s">
        <v>318</v>
      </c>
      <c r="B12" s="199" t="s">
        <v>319</v>
      </c>
      <c r="C12" s="127">
        <f>'[1]Kmd. Önkorm.kötelező '!$C10</f>
        <v>20800000</v>
      </c>
      <c r="D12" s="127">
        <v>0</v>
      </c>
      <c r="E12" s="127">
        <v>0</v>
      </c>
      <c r="F12" s="127">
        <f t="shared" ref="F12" si="2">SUM(C12:E12)</f>
        <v>20800000</v>
      </c>
    </row>
    <row r="13" spans="1:6" ht="60" customHeight="1">
      <c r="A13" s="136" t="s">
        <v>25</v>
      </c>
      <c r="B13" s="129" t="s">
        <v>11</v>
      </c>
      <c r="C13" s="127">
        <f>'[1]Kmd. Önkorm.kötelező '!$C11</f>
        <v>41650000</v>
      </c>
      <c r="D13" s="127">
        <v>0</v>
      </c>
      <c r="E13" s="127">
        <v>0</v>
      </c>
      <c r="F13" s="127">
        <f t="shared" si="1"/>
        <v>41650000</v>
      </c>
    </row>
    <row r="14" spans="1:6" ht="60" customHeight="1">
      <c r="A14" s="125" t="s">
        <v>116</v>
      </c>
      <c r="B14" s="129" t="s">
        <v>26</v>
      </c>
      <c r="C14" s="127">
        <f>'[1]Kmd. Önkorm.kötelező '!$C12</f>
        <v>25386547</v>
      </c>
      <c r="D14" s="127">
        <v>0</v>
      </c>
      <c r="E14" s="127">
        <v>0</v>
      </c>
      <c r="F14" s="127">
        <f t="shared" si="1"/>
        <v>25386547</v>
      </c>
    </row>
    <row r="15" spans="1:6" s="102" customFormat="1" ht="60" customHeight="1">
      <c r="A15" s="130" t="s">
        <v>27</v>
      </c>
      <c r="B15" s="131" t="s">
        <v>10</v>
      </c>
      <c r="C15" s="132">
        <f>'[1]Kmd. Önkorm.kötelező '!$C13</f>
        <v>762379604</v>
      </c>
      <c r="D15" s="132">
        <v>0</v>
      </c>
      <c r="E15" s="127">
        <v>0</v>
      </c>
      <c r="F15" s="132">
        <f t="shared" si="1"/>
        <v>762379604</v>
      </c>
    </row>
    <row r="16" spans="1:6" s="101" customFormat="1" ht="60" customHeight="1">
      <c r="A16" s="130" t="s">
        <v>118</v>
      </c>
      <c r="B16" s="131"/>
      <c r="C16" s="127">
        <f>'[1]Kmd. Önkorm.kötelező '!$C14</f>
        <v>1343423457</v>
      </c>
      <c r="D16" s="127">
        <v>0</v>
      </c>
      <c r="E16" s="127">
        <v>0</v>
      </c>
      <c r="F16" s="127">
        <f t="shared" si="1"/>
        <v>1343423457</v>
      </c>
    </row>
    <row r="17" spans="1:6" s="103" customFormat="1" ht="60" customHeight="1">
      <c r="A17" s="128" t="s">
        <v>28</v>
      </c>
      <c r="B17" s="126" t="s">
        <v>12</v>
      </c>
      <c r="C17" s="127">
        <f>'[1]Kmd. Önkorm.kötelező '!$C15</f>
        <v>1900000</v>
      </c>
      <c r="D17" s="127">
        <v>0</v>
      </c>
      <c r="E17" s="127">
        <v>0</v>
      </c>
      <c r="F17" s="127">
        <f t="shared" si="1"/>
        <v>1900000</v>
      </c>
    </row>
    <row r="18" spans="1:6" s="103" customFormat="1" ht="60" customHeight="1">
      <c r="A18" s="128" t="s">
        <v>287</v>
      </c>
      <c r="B18" s="126" t="s">
        <v>288</v>
      </c>
      <c r="C18" s="127">
        <f>'[1]Kmd. Önkorm.kötelező '!$C16</f>
        <v>1466704855</v>
      </c>
      <c r="D18" s="127">
        <v>0</v>
      </c>
      <c r="E18" s="127">
        <v>0</v>
      </c>
      <c r="F18" s="127">
        <f t="shared" si="1"/>
        <v>1466704855</v>
      </c>
    </row>
    <row r="19" spans="1:6" s="103" customFormat="1" ht="60" customHeight="1">
      <c r="A19" s="128" t="s">
        <v>248</v>
      </c>
      <c r="B19" s="126" t="s">
        <v>247</v>
      </c>
      <c r="C19" s="127">
        <f>'[1]Kmd. Önkorm.kötelező '!$C17</f>
        <v>4803150</v>
      </c>
      <c r="D19" s="127">
        <v>0</v>
      </c>
      <c r="E19" s="127">
        <v>0</v>
      </c>
      <c r="F19" s="127">
        <f t="shared" si="1"/>
        <v>4803150</v>
      </c>
    </row>
    <row r="20" spans="1:6" s="103" customFormat="1" ht="60" customHeight="1">
      <c r="A20" s="137" t="s">
        <v>29</v>
      </c>
      <c r="B20" s="126" t="s">
        <v>30</v>
      </c>
      <c r="C20" s="127">
        <f>'[1]Kmd. Önkorm.kötelező '!$C18</f>
        <v>31330034</v>
      </c>
      <c r="D20" s="127">
        <v>0</v>
      </c>
      <c r="E20" s="127">
        <v>0</v>
      </c>
      <c r="F20" s="127">
        <f t="shared" si="1"/>
        <v>31330034</v>
      </c>
    </row>
    <row r="21" spans="1:6" s="103" customFormat="1" ht="60" customHeight="1">
      <c r="A21" s="128" t="s">
        <v>31</v>
      </c>
      <c r="B21" s="138" t="s">
        <v>13</v>
      </c>
      <c r="C21" s="127">
        <f>'[1]Kmd. Önkorm.kötelező '!$C19</f>
        <v>512354770</v>
      </c>
      <c r="D21" s="127">
        <v>0</v>
      </c>
      <c r="E21" s="127">
        <v>0</v>
      </c>
      <c r="F21" s="127">
        <f t="shared" si="1"/>
        <v>512354770</v>
      </c>
    </row>
    <row r="22" spans="1:6" s="104" customFormat="1" ht="60" customHeight="1">
      <c r="A22" s="139" t="s">
        <v>32</v>
      </c>
      <c r="B22" s="140" t="s">
        <v>14</v>
      </c>
      <c r="C22" s="132">
        <f>'[1]Kmd. Önkorm.kötelező '!$C20</f>
        <v>2017092809</v>
      </c>
      <c r="D22" s="132">
        <v>0</v>
      </c>
      <c r="E22" s="127">
        <v>0</v>
      </c>
      <c r="F22" s="132">
        <f t="shared" si="1"/>
        <v>2017092809</v>
      </c>
    </row>
    <row r="23" spans="1:6" s="103" customFormat="1" ht="60" customHeight="1">
      <c r="A23" s="137" t="s">
        <v>33</v>
      </c>
      <c r="B23" s="126" t="s">
        <v>34</v>
      </c>
      <c r="C23" s="127">
        <f>'[1]Kmd. Önkorm.kötelező '!$C21</f>
        <v>127751467</v>
      </c>
      <c r="D23" s="127">
        <v>0</v>
      </c>
      <c r="E23" s="127">
        <v>0</v>
      </c>
      <c r="F23" s="127">
        <f t="shared" si="1"/>
        <v>127751467</v>
      </c>
    </row>
    <row r="24" spans="1:6" s="103" customFormat="1" ht="60" customHeight="1">
      <c r="A24" s="137" t="s">
        <v>268</v>
      </c>
      <c r="B24" s="126" t="s">
        <v>267</v>
      </c>
      <c r="C24" s="127">
        <f>'[1]Kmd. Önkorm.kötelező '!$C22</f>
        <v>0</v>
      </c>
      <c r="D24" s="127">
        <v>0</v>
      </c>
      <c r="E24" s="127">
        <v>0</v>
      </c>
      <c r="F24" s="127">
        <f t="shared" si="1"/>
        <v>0</v>
      </c>
    </row>
    <row r="25" spans="1:6" s="103" customFormat="1" ht="60" customHeight="1">
      <c r="A25" s="137" t="s">
        <v>35</v>
      </c>
      <c r="B25" s="126" t="s">
        <v>16</v>
      </c>
      <c r="C25" s="127">
        <f>'[1]Kmd. Önkorm.kötelező '!$C23</f>
        <v>32904957</v>
      </c>
      <c r="D25" s="127">
        <v>0</v>
      </c>
      <c r="E25" s="127">
        <v>0</v>
      </c>
      <c r="F25" s="127">
        <f t="shared" si="1"/>
        <v>32904957</v>
      </c>
    </row>
    <row r="26" spans="1:6" s="104" customFormat="1" ht="60" customHeight="1">
      <c r="A26" s="139" t="s">
        <v>36</v>
      </c>
      <c r="B26" s="133" t="s">
        <v>15</v>
      </c>
      <c r="C26" s="132">
        <f>'[1]Kmd. Önkorm.kötelező '!$C24</f>
        <v>160656424</v>
      </c>
      <c r="D26" s="132">
        <v>0</v>
      </c>
      <c r="E26" s="127">
        <v>0</v>
      </c>
      <c r="F26" s="132">
        <f t="shared" si="1"/>
        <v>160656424</v>
      </c>
    </row>
    <row r="27" spans="1:6" s="103" customFormat="1" ht="60" customHeight="1">
      <c r="A27" s="137" t="s">
        <v>250</v>
      </c>
      <c r="B27" s="126" t="s">
        <v>249</v>
      </c>
      <c r="C27" s="127">
        <f>'[1]Kmd. Önkorm.kötelező '!$C25</f>
        <v>0</v>
      </c>
      <c r="D27" s="127">
        <v>0</v>
      </c>
      <c r="E27" s="127">
        <v>0</v>
      </c>
      <c r="F27" s="127">
        <f t="shared" si="1"/>
        <v>0</v>
      </c>
    </row>
    <row r="28" spans="1:6" s="103" customFormat="1" ht="60" customHeight="1">
      <c r="A28" s="137" t="s">
        <v>291</v>
      </c>
      <c r="B28" s="126" t="s">
        <v>37</v>
      </c>
      <c r="C28" s="127">
        <f>'[1]Kmd. Önkorm.kötelező '!$C26</f>
        <v>14839295</v>
      </c>
      <c r="D28" s="127">
        <v>0</v>
      </c>
      <c r="E28" s="127">
        <v>0</v>
      </c>
      <c r="F28" s="127">
        <f t="shared" si="1"/>
        <v>14839295</v>
      </c>
    </row>
    <row r="29" spans="1:6" s="103" customFormat="1" ht="60" customHeight="1">
      <c r="A29" s="137" t="s">
        <v>119</v>
      </c>
      <c r="B29" s="126" t="s">
        <v>26</v>
      </c>
      <c r="C29" s="127">
        <f>'[1]Kmd. Önkorm.kötelező '!$C27</f>
        <v>57649284</v>
      </c>
      <c r="D29" s="127">
        <v>0</v>
      </c>
      <c r="E29" s="127">
        <v>0</v>
      </c>
      <c r="F29" s="127">
        <f t="shared" si="1"/>
        <v>57649284</v>
      </c>
    </row>
    <row r="30" spans="1:6" s="104" customFormat="1" ht="60" customHeight="1">
      <c r="A30" s="139" t="s">
        <v>38</v>
      </c>
      <c r="B30" s="133" t="s">
        <v>17</v>
      </c>
      <c r="C30" s="132">
        <f>'[1]Kmd. Önkorm.kötelező '!$C28</f>
        <v>72488579</v>
      </c>
      <c r="D30" s="132">
        <v>0</v>
      </c>
      <c r="E30" s="127">
        <v>0</v>
      </c>
      <c r="F30" s="132">
        <f t="shared" si="1"/>
        <v>72488579</v>
      </c>
    </row>
    <row r="31" spans="1:6" s="104" customFormat="1" ht="60" customHeight="1">
      <c r="A31" s="139" t="s">
        <v>120</v>
      </c>
      <c r="B31" s="133"/>
      <c r="C31" s="127">
        <f>'[1]Kmd. Önkorm.kötelező '!$C29</f>
        <v>2250237812</v>
      </c>
      <c r="D31" s="127">
        <v>0</v>
      </c>
      <c r="E31" s="127">
        <v>0</v>
      </c>
      <c r="F31" s="127">
        <f t="shared" si="1"/>
        <v>2250237812</v>
      </c>
    </row>
    <row r="32" spans="1:6" s="104" customFormat="1" ht="60" customHeight="1">
      <c r="A32" s="137" t="s">
        <v>39</v>
      </c>
      <c r="B32" s="116" t="s">
        <v>18</v>
      </c>
      <c r="C32" s="127">
        <f>'[1]Kmd. Önkorm.kötelező '!$C30</f>
        <v>3593661269</v>
      </c>
      <c r="D32" s="127">
        <v>0</v>
      </c>
      <c r="E32" s="127">
        <v>0</v>
      </c>
      <c r="F32" s="127">
        <f t="shared" si="1"/>
        <v>3593661269</v>
      </c>
    </row>
    <row r="33" spans="1:6" s="104" customFormat="1" ht="60" customHeight="1">
      <c r="A33" s="141" t="s">
        <v>251</v>
      </c>
      <c r="B33" s="142" t="s">
        <v>252</v>
      </c>
      <c r="C33" s="132">
        <f>'[1]Kmd. Önkorm.kötelező '!$C31</f>
        <v>708297265</v>
      </c>
      <c r="D33" s="132">
        <v>0</v>
      </c>
      <c r="E33" s="127">
        <v>0</v>
      </c>
      <c r="F33" s="132">
        <f t="shared" si="1"/>
        <v>708297265</v>
      </c>
    </row>
    <row r="34" spans="1:6" s="104" customFormat="1" ht="60" customHeight="1">
      <c r="A34" s="141" t="s">
        <v>257</v>
      </c>
      <c r="B34" s="142" t="s">
        <v>258</v>
      </c>
      <c r="C34" s="127">
        <f>'[1]Kmd. Önkorm.kötelező '!$C32</f>
        <v>4301958534</v>
      </c>
      <c r="D34" s="127">
        <v>0</v>
      </c>
      <c r="E34" s="127">
        <v>0</v>
      </c>
      <c r="F34" s="127">
        <f t="shared" si="1"/>
        <v>4301958534</v>
      </c>
    </row>
    <row r="35" spans="1:6" s="105" customFormat="1" ht="60" customHeight="1">
      <c r="A35" s="137" t="s">
        <v>197</v>
      </c>
      <c r="B35" s="296">
        <v>12</v>
      </c>
      <c r="C35" s="296"/>
      <c r="D35" s="296"/>
      <c r="E35" s="296"/>
      <c r="F35" s="296"/>
    </row>
    <row r="36" spans="1:6" s="105" customFormat="1" ht="39.950000000000003" customHeight="1">
      <c r="A36" s="295" t="s">
        <v>0</v>
      </c>
      <c r="B36" s="266" t="s">
        <v>316</v>
      </c>
      <c r="C36" s="284" t="s">
        <v>176</v>
      </c>
      <c r="D36" s="285"/>
      <c r="E36" s="285"/>
      <c r="F36" s="285"/>
    </row>
    <row r="37" spans="1:6" s="105" customFormat="1" ht="39.950000000000003" customHeight="1">
      <c r="A37" s="295"/>
      <c r="B37" s="267"/>
      <c r="C37" s="286"/>
      <c r="D37" s="287"/>
      <c r="E37" s="287"/>
      <c r="F37" s="287"/>
    </row>
    <row r="38" spans="1:6" s="105" customFormat="1" ht="91.5">
      <c r="A38" s="295"/>
      <c r="B38" s="268"/>
      <c r="C38" s="115" t="s">
        <v>314</v>
      </c>
      <c r="D38" s="115" t="s">
        <v>315</v>
      </c>
      <c r="E38" s="115" t="s">
        <v>313</v>
      </c>
      <c r="F38" s="116" t="s">
        <v>260</v>
      </c>
    </row>
    <row r="39" spans="1:6" s="105" customFormat="1" ht="60" customHeight="1">
      <c r="A39" s="128" t="s">
        <v>485</v>
      </c>
      <c r="B39" s="126" t="s">
        <v>486</v>
      </c>
      <c r="C39" s="143">
        <f>'[1]Kmd. Hivatal kötelező'!$C2</f>
        <v>131788808</v>
      </c>
      <c r="D39" s="143">
        <v>0</v>
      </c>
      <c r="E39" s="143">
        <f>'[1]Kmd. Hivatal állami felad.'!$AX2</f>
        <v>37752000</v>
      </c>
      <c r="F39" s="143">
        <f>SUM(C39:E39)</f>
        <v>169540808</v>
      </c>
    </row>
    <row r="40" spans="1:6" s="105" customFormat="1" ht="60" customHeight="1">
      <c r="A40" s="128" t="s">
        <v>487</v>
      </c>
      <c r="B40" s="126" t="s">
        <v>488</v>
      </c>
      <c r="C40" s="143">
        <f>'[1]Kmd. Hivatal kötelező'!$C3</f>
        <v>0</v>
      </c>
      <c r="D40" s="143">
        <v>0</v>
      </c>
      <c r="E40" s="143">
        <f>'[1]Kmd. Hivatal állami felad.'!$AX3</f>
        <v>0</v>
      </c>
      <c r="F40" s="143">
        <f t="shared" ref="F40:F69" si="3">SUM(C40:E40)</f>
        <v>0</v>
      </c>
    </row>
    <row r="41" spans="1:6" s="105" customFormat="1" ht="60" customHeight="1">
      <c r="A41" s="130" t="s">
        <v>19</v>
      </c>
      <c r="B41" s="131" t="s">
        <v>4</v>
      </c>
      <c r="C41" s="144">
        <f>'[1]Kmd. Hivatal kötelező'!$C4</f>
        <v>131788808</v>
      </c>
      <c r="D41" s="144">
        <v>0</v>
      </c>
      <c r="E41" s="143">
        <f>'[1]Kmd. Hivatal állami felad.'!$AX4</f>
        <v>37752000</v>
      </c>
      <c r="F41" s="144">
        <f t="shared" si="3"/>
        <v>169540808</v>
      </c>
    </row>
    <row r="42" spans="1:6" s="105" customFormat="1" ht="60" customHeight="1">
      <c r="A42" s="130" t="s">
        <v>20</v>
      </c>
      <c r="B42" s="133" t="s">
        <v>5</v>
      </c>
      <c r="C42" s="144">
        <f>'[1]Kmd. Hivatal kötelező'!$C5</f>
        <v>29864996</v>
      </c>
      <c r="D42" s="144">
        <v>0</v>
      </c>
      <c r="E42" s="143">
        <f>'[1]Kmd. Hivatal állami felad.'!$AX5</f>
        <v>7362000</v>
      </c>
      <c r="F42" s="144">
        <f t="shared" si="3"/>
        <v>37226996</v>
      </c>
    </row>
    <row r="43" spans="1:6" s="105" customFormat="1" ht="60" customHeight="1">
      <c r="A43" s="130" t="s">
        <v>21</v>
      </c>
      <c r="B43" s="131" t="s">
        <v>6</v>
      </c>
      <c r="C43" s="144">
        <f>'[1]Kmd. Hivatal kötelező'!$C6</f>
        <v>34800000</v>
      </c>
      <c r="D43" s="144">
        <v>0</v>
      </c>
      <c r="E43" s="143">
        <f>'[1]Kmd. Hivatal állami felad.'!$AX6</f>
        <v>4500000</v>
      </c>
      <c r="F43" s="144">
        <f t="shared" si="3"/>
        <v>39300000</v>
      </c>
    </row>
    <row r="44" spans="1:6" s="105" customFormat="1" ht="60" customHeight="1">
      <c r="A44" s="130" t="s">
        <v>22</v>
      </c>
      <c r="B44" s="134" t="s">
        <v>7</v>
      </c>
      <c r="C44" s="144">
        <f>'[1]Kmd. Hivatal kötelező'!$C7</f>
        <v>0</v>
      </c>
      <c r="D44" s="144">
        <v>0</v>
      </c>
      <c r="E44" s="143">
        <f>'[1]Kmd. Hivatal állami felad.'!$AX7</f>
        <v>0</v>
      </c>
      <c r="F44" s="144">
        <f t="shared" si="3"/>
        <v>0</v>
      </c>
    </row>
    <row r="45" spans="1:6" s="105" customFormat="1" ht="60" customHeight="1">
      <c r="A45" s="125" t="s">
        <v>23</v>
      </c>
      <c r="B45" s="126" t="s">
        <v>24</v>
      </c>
      <c r="C45" s="143">
        <f>'[1]Kmd. Hivatal kötelező'!$C8</f>
        <v>0</v>
      </c>
      <c r="D45" s="143">
        <v>0</v>
      </c>
      <c r="E45" s="143">
        <f>'[1]Kmd. Hivatal állami felad.'!$AX8</f>
        <v>0</v>
      </c>
      <c r="F45" s="143">
        <f t="shared" si="3"/>
        <v>0</v>
      </c>
    </row>
    <row r="46" spans="1:6" s="105" customFormat="1" ht="60" customHeight="1">
      <c r="A46" s="125" t="s">
        <v>8</v>
      </c>
      <c r="B46" s="135" t="s">
        <v>9</v>
      </c>
      <c r="C46" s="143">
        <f>'[1]Kmd. Hivatal kötelező'!$C9</f>
        <v>0</v>
      </c>
      <c r="D46" s="143">
        <v>0</v>
      </c>
      <c r="E46" s="143">
        <f>'[1]Kmd. Hivatal állami felad.'!$AX9</f>
        <v>0</v>
      </c>
      <c r="F46" s="143">
        <f t="shared" si="3"/>
        <v>0</v>
      </c>
    </row>
    <row r="47" spans="1:6" s="105" customFormat="1" ht="60" customHeight="1">
      <c r="A47" s="128" t="s">
        <v>318</v>
      </c>
      <c r="B47" s="199" t="s">
        <v>319</v>
      </c>
      <c r="C47" s="143">
        <f>'[1]Kmd. Hivatal kötelező'!$C10</f>
        <v>0</v>
      </c>
      <c r="D47" s="143">
        <v>0</v>
      </c>
      <c r="E47" s="143">
        <f>'[1]Kmd. Hivatal állami felad.'!$AX10</f>
        <v>0</v>
      </c>
      <c r="F47" s="143">
        <f t="shared" ref="F47" si="4">SUM(C47:E47)</f>
        <v>0</v>
      </c>
    </row>
    <row r="48" spans="1:6" s="105" customFormat="1" ht="60" customHeight="1">
      <c r="A48" s="136" t="s">
        <v>25</v>
      </c>
      <c r="B48" s="129" t="s">
        <v>11</v>
      </c>
      <c r="C48" s="143">
        <f>'[1]Kmd. Hivatal kötelező'!$C11</f>
        <v>0</v>
      </c>
      <c r="D48" s="143">
        <v>0</v>
      </c>
      <c r="E48" s="143">
        <f>'[1]Kmd. Hivatal állami felad.'!$AX11</f>
        <v>0</v>
      </c>
      <c r="F48" s="143">
        <f t="shared" si="3"/>
        <v>0</v>
      </c>
    </row>
    <row r="49" spans="1:6" s="105" customFormat="1" ht="60" customHeight="1">
      <c r="A49" s="125" t="s">
        <v>116</v>
      </c>
      <c r="B49" s="129" t="s">
        <v>26</v>
      </c>
      <c r="C49" s="143">
        <f>'[1]Kmd. Hivatal kötelező'!$C12</f>
        <v>0</v>
      </c>
      <c r="D49" s="143">
        <v>0</v>
      </c>
      <c r="E49" s="143">
        <f>'[1]Kmd. Hivatal állami felad.'!$AX12</f>
        <v>0</v>
      </c>
      <c r="F49" s="143">
        <f t="shared" si="3"/>
        <v>0</v>
      </c>
    </row>
    <row r="50" spans="1:6" s="105" customFormat="1" ht="60" customHeight="1">
      <c r="A50" s="130" t="s">
        <v>27</v>
      </c>
      <c r="B50" s="131" t="s">
        <v>10</v>
      </c>
      <c r="C50" s="144">
        <f>'[1]Kmd. Hivatal kötelező'!$C13</f>
        <v>0</v>
      </c>
      <c r="D50" s="144">
        <v>0</v>
      </c>
      <c r="E50" s="143">
        <f>'[1]Kmd. Hivatal állami felad.'!$AX13</f>
        <v>0</v>
      </c>
      <c r="F50" s="144">
        <f t="shared" si="3"/>
        <v>0</v>
      </c>
    </row>
    <row r="51" spans="1:6" s="105" customFormat="1" ht="60" customHeight="1">
      <c r="A51" s="130" t="s">
        <v>118</v>
      </c>
      <c r="B51" s="131"/>
      <c r="C51" s="143">
        <f>'[1]Kmd. Hivatal kötelező'!$C14</f>
        <v>196453804</v>
      </c>
      <c r="D51" s="143">
        <v>0</v>
      </c>
      <c r="E51" s="143">
        <f>'[1]Kmd. Hivatal állami felad.'!$AX14</f>
        <v>49614000</v>
      </c>
      <c r="F51" s="143">
        <f t="shared" si="3"/>
        <v>246067804</v>
      </c>
    </row>
    <row r="52" spans="1:6" s="105" customFormat="1" ht="60" customHeight="1">
      <c r="A52" s="128" t="s">
        <v>28</v>
      </c>
      <c r="B52" s="126" t="s">
        <v>12</v>
      </c>
      <c r="C52" s="143">
        <f>'[1]Kmd. Hivatal kötelező'!$C15</f>
        <v>0</v>
      </c>
      <c r="D52" s="143">
        <v>0</v>
      </c>
      <c r="E52" s="143">
        <f>'[1]Kmd. Hivatal állami felad.'!$AX15</f>
        <v>0</v>
      </c>
      <c r="F52" s="143">
        <f t="shared" si="3"/>
        <v>0</v>
      </c>
    </row>
    <row r="53" spans="1:6" s="105" customFormat="1" ht="60" customHeight="1">
      <c r="A53" s="128" t="s">
        <v>287</v>
      </c>
      <c r="B53" s="126" t="s">
        <v>288</v>
      </c>
      <c r="C53" s="143">
        <f>'[1]Kmd. Hivatal kötelező'!$C16</f>
        <v>0</v>
      </c>
      <c r="D53" s="143">
        <v>0</v>
      </c>
      <c r="E53" s="143">
        <f>'[1]Kmd. Hivatal állami felad.'!$AX16</f>
        <v>0</v>
      </c>
      <c r="F53" s="143">
        <f t="shared" si="3"/>
        <v>0</v>
      </c>
    </row>
    <row r="54" spans="1:6" s="105" customFormat="1" ht="60" customHeight="1">
      <c r="A54" s="128" t="s">
        <v>248</v>
      </c>
      <c r="B54" s="126" t="s">
        <v>247</v>
      </c>
      <c r="C54" s="143">
        <f>'[1]Kmd. Hivatal kötelező'!$C17</f>
        <v>0</v>
      </c>
      <c r="D54" s="143">
        <v>0</v>
      </c>
      <c r="E54" s="143">
        <f>'[1]Kmd. Hivatal állami felad.'!$AX17</f>
        <v>0</v>
      </c>
      <c r="F54" s="143">
        <f t="shared" si="3"/>
        <v>0</v>
      </c>
    </row>
    <row r="55" spans="1:6" s="105" customFormat="1" ht="60" customHeight="1">
      <c r="A55" s="137" t="s">
        <v>29</v>
      </c>
      <c r="B55" s="126" t="s">
        <v>30</v>
      </c>
      <c r="C55" s="143">
        <f>'[1]Kmd. Hivatal kötelező'!$C18</f>
        <v>1000000</v>
      </c>
      <c r="D55" s="143">
        <v>0</v>
      </c>
      <c r="E55" s="143">
        <f>'[1]Kmd. Hivatal állami felad.'!$AX18</f>
        <v>0</v>
      </c>
      <c r="F55" s="143">
        <f t="shared" si="3"/>
        <v>1000000</v>
      </c>
    </row>
    <row r="56" spans="1:6" s="105" customFormat="1" ht="60" customHeight="1">
      <c r="A56" s="128" t="s">
        <v>31</v>
      </c>
      <c r="B56" s="138" t="s">
        <v>13</v>
      </c>
      <c r="C56" s="143">
        <f>'[1]Kmd. Hivatal kötelező'!$C19</f>
        <v>270000</v>
      </c>
      <c r="D56" s="143">
        <v>0</v>
      </c>
      <c r="E56" s="143">
        <f>'[1]Kmd. Hivatal állami felad.'!$AX19</f>
        <v>0</v>
      </c>
      <c r="F56" s="143">
        <f t="shared" si="3"/>
        <v>270000</v>
      </c>
    </row>
    <row r="57" spans="1:6" s="105" customFormat="1" ht="60" customHeight="1">
      <c r="A57" s="139" t="s">
        <v>32</v>
      </c>
      <c r="B57" s="140" t="s">
        <v>14</v>
      </c>
      <c r="C57" s="144">
        <f>'[1]Kmd. Hivatal kötelező'!$C20</f>
        <v>1270000</v>
      </c>
      <c r="D57" s="144">
        <v>0</v>
      </c>
      <c r="E57" s="143">
        <f>'[1]Kmd. Hivatal állami felad.'!$AX20</f>
        <v>0</v>
      </c>
      <c r="F57" s="144">
        <f t="shared" si="3"/>
        <v>1270000</v>
      </c>
    </row>
    <row r="58" spans="1:6" s="105" customFormat="1" ht="60" customHeight="1">
      <c r="A58" s="137" t="s">
        <v>33</v>
      </c>
      <c r="B58" s="126" t="s">
        <v>34</v>
      </c>
      <c r="C58" s="143">
        <f>'[1]Kmd. Hivatal kötelező'!$C21</f>
        <v>0</v>
      </c>
      <c r="D58" s="143">
        <v>0</v>
      </c>
      <c r="E58" s="143">
        <f>'[1]Kmd. Hivatal állami felad.'!$AX21</f>
        <v>0</v>
      </c>
      <c r="F58" s="143">
        <f t="shared" si="3"/>
        <v>0</v>
      </c>
    </row>
    <row r="59" spans="1:6" s="105" customFormat="1" ht="60" customHeight="1">
      <c r="A59" s="137" t="s">
        <v>268</v>
      </c>
      <c r="B59" s="126" t="s">
        <v>267</v>
      </c>
      <c r="C59" s="143">
        <f>'[1]Kmd. Hivatal kötelező'!$C22</f>
        <v>0</v>
      </c>
      <c r="D59" s="143">
        <v>0</v>
      </c>
      <c r="E59" s="143">
        <f>'[1]Kmd. Hivatal állami felad.'!$AX22</f>
        <v>0</v>
      </c>
      <c r="F59" s="143">
        <f t="shared" si="3"/>
        <v>0</v>
      </c>
    </row>
    <row r="60" spans="1:6" s="105" customFormat="1" ht="60" customHeight="1">
      <c r="A60" s="137" t="s">
        <v>35</v>
      </c>
      <c r="B60" s="126" t="s">
        <v>16</v>
      </c>
      <c r="C60" s="143">
        <f>'[1]Kmd. Hivatal kötelező'!$C23</f>
        <v>0</v>
      </c>
      <c r="D60" s="143">
        <v>0</v>
      </c>
      <c r="E60" s="143">
        <f>'[1]Kmd. Hivatal állami felad.'!$AX23</f>
        <v>0</v>
      </c>
      <c r="F60" s="143">
        <f t="shared" si="3"/>
        <v>0</v>
      </c>
    </row>
    <row r="61" spans="1:6" s="105" customFormat="1" ht="60" customHeight="1">
      <c r="A61" s="128" t="s">
        <v>36</v>
      </c>
      <c r="B61" s="126" t="s">
        <v>15</v>
      </c>
      <c r="C61" s="143">
        <f>'[1]Kmd. Hivatal kötelező'!$C24</f>
        <v>0</v>
      </c>
      <c r="D61" s="143">
        <v>0</v>
      </c>
      <c r="E61" s="143">
        <f>'[1]Kmd. Hivatal állami felad.'!$AX24</f>
        <v>0</v>
      </c>
      <c r="F61" s="143">
        <f t="shared" si="3"/>
        <v>0</v>
      </c>
    </row>
    <row r="62" spans="1:6" s="105" customFormat="1" ht="60" customHeight="1">
      <c r="A62" s="137" t="s">
        <v>250</v>
      </c>
      <c r="B62" s="126" t="s">
        <v>249</v>
      </c>
      <c r="C62" s="143">
        <f>'[1]Kmd. Hivatal kötelező'!$C25</f>
        <v>0</v>
      </c>
      <c r="D62" s="143">
        <v>0</v>
      </c>
      <c r="E62" s="143">
        <f>'[1]Kmd. Hivatal állami felad.'!$AX25</f>
        <v>0</v>
      </c>
      <c r="F62" s="143">
        <f t="shared" si="3"/>
        <v>0</v>
      </c>
    </row>
    <row r="63" spans="1:6" s="105" customFormat="1" ht="60" customHeight="1">
      <c r="A63" s="137" t="s">
        <v>291</v>
      </c>
      <c r="B63" s="126" t="s">
        <v>37</v>
      </c>
      <c r="C63" s="143">
        <f>'[1]Kmd. Hivatal kötelező'!$C26</f>
        <v>0</v>
      </c>
      <c r="D63" s="143">
        <v>0</v>
      </c>
      <c r="E63" s="143">
        <f>'[1]Kmd. Hivatal állami felad.'!$AX26</f>
        <v>0</v>
      </c>
      <c r="F63" s="143">
        <f t="shared" si="3"/>
        <v>0</v>
      </c>
    </row>
    <row r="64" spans="1:6" s="105" customFormat="1" ht="60" customHeight="1">
      <c r="A64" s="137" t="s">
        <v>119</v>
      </c>
      <c r="B64" s="126"/>
      <c r="C64" s="143">
        <f>'[1]Kmd. Hivatal kötelező'!$C27</f>
        <v>0</v>
      </c>
      <c r="D64" s="143">
        <v>0</v>
      </c>
      <c r="E64" s="143">
        <f>'[1]Kmd. Hivatal állami felad.'!$AX27</f>
        <v>0</v>
      </c>
      <c r="F64" s="143">
        <f t="shared" si="3"/>
        <v>0</v>
      </c>
    </row>
    <row r="65" spans="1:6" s="105" customFormat="1" ht="60" customHeight="1">
      <c r="A65" s="139" t="s">
        <v>38</v>
      </c>
      <c r="B65" s="133" t="s">
        <v>17</v>
      </c>
      <c r="C65" s="144">
        <f>'[1]Kmd. Hivatal kötelező'!$C28</f>
        <v>0</v>
      </c>
      <c r="D65" s="144">
        <v>0</v>
      </c>
      <c r="E65" s="143">
        <f>'[1]Kmd. Hivatal állami felad.'!$AX28</f>
        <v>0</v>
      </c>
      <c r="F65" s="144">
        <f t="shared" si="3"/>
        <v>0</v>
      </c>
    </row>
    <row r="66" spans="1:6" s="105" customFormat="1" ht="60" customHeight="1">
      <c r="A66" s="139" t="s">
        <v>120</v>
      </c>
      <c r="B66" s="133"/>
      <c r="C66" s="143">
        <f>'[1]Kmd. Hivatal kötelező'!$C29</f>
        <v>1270000</v>
      </c>
      <c r="D66" s="143">
        <v>0</v>
      </c>
      <c r="E66" s="143">
        <f>'[1]Kmd. Hivatal állami felad.'!$AX29</f>
        <v>0</v>
      </c>
      <c r="F66" s="143">
        <f t="shared" si="3"/>
        <v>1270000</v>
      </c>
    </row>
    <row r="67" spans="1:6" s="105" customFormat="1" ht="60" customHeight="1">
      <c r="A67" s="137" t="s">
        <v>39</v>
      </c>
      <c r="B67" s="116" t="s">
        <v>18</v>
      </c>
      <c r="C67" s="143">
        <f>'[1]Kmd. Hivatal kötelező'!$C30</f>
        <v>197723804</v>
      </c>
      <c r="D67" s="143">
        <v>0</v>
      </c>
      <c r="E67" s="143">
        <f>'[1]Kmd. Hivatal állami felad.'!$AX30</f>
        <v>49614000</v>
      </c>
      <c r="F67" s="143">
        <f t="shared" si="3"/>
        <v>247337804</v>
      </c>
    </row>
    <row r="68" spans="1:6" s="105" customFormat="1" ht="60" customHeight="1">
      <c r="A68" s="141" t="s">
        <v>251</v>
      </c>
      <c r="B68" s="142" t="s">
        <v>252</v>
      </c>
      <c r="C68" s="144">
        <f>'[1]Kmd. Hivatal kötelező'!$C31</f>
        <v>0</v>
      </c>
      <c r="D68" s="144">
        <v>0</v>
      </c>
      <c r="E68" s="143">
        <f>'[1]Kmd. Hivatal állami felad.'!$AX31</f>
        <v>0</v>
      </c>
      <c r="F68" s="144">
        <f t="shared" si="3"/>
        <v>0</v>
      </c>
    </row>
    <row r="69" spans="1:6" s="105" customFormat="1" ht="60" customHeight="1">
      <c r="A69" s="141" t="s">
        <v>257</v>
      </c>
      <c r="B69" s="142" t="s">
        <v>258</v>
      </c>
      <c r="C69" s="143">
        <f>'[1]Kmd. Hivatal kötelező'!$C32</f>
        <v>197723804</v>
      </c>
      <c r="D69" s="143">
        <v>0</v>
      </c>
      <c r="E69" s="143">
        <f>'[1]Kmd. Hivatal állami felad.'!$AX32</f>
        <v>49614000</v>
      </c>
      <c r="F69" s="143">
        <f t="shared" si="3"/>
        <v>247337804</v>
      </c>
    </row>
    <row r="70" spans="1:6" s="105" customFormat="1" ht="60" customHeight="1">
      <c r="A70" s="136" t="s">
        <v>197</v>
      </c>
      <c r="B70" s="125"/>
      <c r="C70" s="283">
        <v>44</v>
      </c>
      <c r="D70" s="283"/>
      <c r="E70" s="283"/>
      <c r="F70" s="283"/>
    </row>
    <row r="71" spans="1:6" s="105" customFormat="1" ht="39.950000000000003" customHeight="1">
      <c r="A71" s="295" t="s">
        <v>0</v>
      </c>
      <c r="B71" s="266" t="s">
        <v>316</v>
      </c>
      <c r="C71" s="275" t="s">
        <v>3</v>
      </c>
      <c r="D71" s="290"/>
      <c r="E71" s="290"/>
      <c r="F71" s="290"/>
    </row>
    <row r="72" spans="1:6" s="105" customFormat="1" ht="39.950000000000003" customHeight="1">
      <c r="A72" s="295"/>
      <c r="B72" s="267"/>
      <c r="C72" s="290"/>
      <c r="D72" s="290"/>
      <c r="E72" s="290"/>
      <c r="F72" s="290"/>
    </row>
    <row r="73" spans="1:6" s="105" customFormat="1" ht="91.5">
      <c r="A73" s="295"/>
      <c r="B73" s="268"/>
      <c r="C73" s="115" t="s">
        <v>314</v>
      </c>
      <c r="D73" s="115" t="s">
        <v>315</v>
      </c>
      <c r="E73" s="115" t="s">
        <v>313</v>
      </c>
      <c r="F73" s="116" t="s">
        <v>260</v>
      </c>
    </row>
    <row r="74" spans="1:6" s="105" customFormat="1" ht="60" customHeight="1">
      <c r="A74" s="128" t="s">
        <v>485</v>
      </c>
      <c r="B74" s="126" t="s">
        <v>486</v>
      </c>
      <c r="C74" s="127">
        <f>'[1]Kmd. Város Gondn.kötelező'!$C2</f>
        <v>78042312</v>
      </c>
      <c r="D74" s="143">
        <v>0</v>
      </c>
      <c r="E74" s="143">
        <v>0</v>
      </c>
      <c r="F74" s="143">
        <f>SUM(C74:E74)</f>
        <v>78042312</v>
      </c>
    </row>
    <row r="75" spans="1:6" s="105" customFormat="1" ht="60" customHeight="1">
      <c r="A75" s="128" t="s">
        <v>487</v>
      </c>
      <c r="B75" s="126" t="s">
        <v>488</v>
      </c>
      <c r="C75" s="127">
        <f>'[1]Kmd. Város Gondn.kötelező'!$C3</f>
        <v>0</v>
      </c>
      <c r="D75" s="143">
        <v>0</v>
      </c>
      <c r="E75" s="143">
        <v>0</v>
      </c>
      <c r="F75" s="143">
        <f t="shared" ref="F75:F104" si="5">SUM(C75:E75)</f>
        <v>0</v>
      </c>
    </row>
    <row r="76" spans="1:6" s="105" customFormat="1" ht="60" customHeight="1">
      <c r="A76" s="130" t="s">
        <v>19</v>
      </c>
      <c r="B76" s="131" t="s">
        <v>4</v>
      </c>
      <c r="C76" s="132">
        <f>'[1]Kmd. Város Gondn.kötelező'!$C4</f>
        <v>78042312</v>
      </c>
      <c r="D76" s="144">
        <v>0</v>
      </c>
      <c r="E76" s="144">
        <v>0</v>
      </c>
      <c r="F76" s="144">
        <f t="shared" si="5"/>
        <v>78042312</v>
      </c>
    </row>
    <row r="77" spans="1:6" s="105" customFormat="1" ht="60" customHeight="1">
      <c r="A77" s="130" t="s">
        <v>20</v>
      </c>
      <c r="B77" s="133" t="s">
        <v>5</v>
      </c>
      <c r="C77" s="132">
        <f>'[1]Kmd. Város Gondn.kötelező'!$C5</f>
        <v>17424651</v>
      </c>
      <c r="D77" s="144">
        <v>0</v>
      </c>
      <c r="E77" s="144">
        <v>0</v>
      </c>
      <c r="F77" s="144">
        <f t="shared" si="5"/>
        <v>17424651</v>
      </c>
    </row>
    <row r="78" spans="1:6" s="105" customFormat="1" ht="60" customHeight="1">
      <c r="A78" s="130" t="s">
        <v>21</v>
      </c>
      <c r="B78" s="131" t="s">
        <v>6</v>
      </c>
      <c r="C78" s="132">
        <f>'[1]Kmd. Város Gondn.kötelező'!$C6</f>
        <v>314700861</v>
      </c>
      <c r="D78" s="144">
        <v>0</v>
      </c>
      <c r="E78" s="144">
        <v>0</v>
      </c>
      <c r="F78" s="144">
        <f t="shared" si="5"/>
        <v>314700861</v>
      </c>
    </row>
    <row r="79" spans="1:6" s="105" customFormat="1" ht="60" customHeight="1">
      <c r="A79" s="130" t="s">
        <v>22</v>
      </c>
      <c r="B79" s="134" t="s">
        <v>7</v>
      </c>
      <c r="C79" s="132">
        <f>'[1]Kmd. Város Gondn.kötelező'!$C7</f>
        <v>0</v>
      </c>
      <c r="D79" s="144">
        <v>0</v>
      </c>
      <c r="E79" s="144">
        <v>0</v>
      </c>
      <c r="F79" s="144">
        <f t="shared" si="5"/>
        <v>0</v>
      </c>
    </row>
    <row r="80" spans="1:6" s="105" customFormat="1" ht="60" customHeight="1">
      <c r="A80" s="125" t="s">
        <v>23</v>
      </c>
      <c r="B80" s="126" t="s">
        <v>24</v>
      </c>
      <c r="C80" s="127">
        <f>'[1]Kmd. Város Gondn.kötelező'!$C8</f>
        <v>0</v>
      </c>
      <c r="D80" s="143">
        <v>0</v>
      </c>
      <c r="E80" s="143">
        <v>0</v>
      </c>
      <c r="F80" s="143">
        <f t="shared" si="5"/>
        <v>0</v>
      </c>
    </row>
    <row r="81" spans="1:6" s="105" customFormat="1" ht="60" customHeight="1">
      <c r="A81" s="125" t="s">
        <v>8</v>
      </c>
      <c r="B81" s="135" t="s">
        <v>9</v>
      </c>
      <c r="C81" s="127">
        <f>'[1]Kmd. Város Gondn.kötelező'!$C9</f>
        <v>0</v>
      </c>
      <c r="D81" s="143">
        <v>0</v>
      </c>
      <c r="E81" s="143">
        <v>0</v>
      </c>
      <c r="F81" s="143">
        <f t="shared" si="5"/>
        <v>0</v>
      </c>
    </row>
    <row r="82" spans="1:6" s="105" customFormat="1" ht="60" customHeight="1">
      <c r="A82" s="128" t="s">
        <v>318</v>
      </c>
      <c r="B82" s="199" t="s">
        <v>319</v>
      </c>
      <c r="C82" s="127">
        <f>'[1]Kmd. Város Gondn.kötelező'!$C10</f>
        <v>0</v>
      </c>
      <c r="D82" s="143">
        <v>0</v>
      </c>
      <c r="E82" s="143">
        <v>0</v>
      </c>
      <c r="F82" s="143">
        <f t="shared" ref="F82" si="6">SUM(C82:E82)</f>
        <v>0</v>
      </c>
    </row>
    <row r="83" spans="1:6" s="105" customFormat="1" ht="60" customHeight="1">
      <c r="A83" s="136" t="s">
        <v>25</v>
      </c>
      <c r="B83" s="129" t="s">
        <v>11</v>
      </c>
      <c r="C83" s="127">
        <f>'[1]Kmd. Város Gondn.kötelező'!$C11</f>
        <v>0</v>
      </c>
      <c r="D83" s="143">
        <v>0</v>
      </c>
      <c r="E83" s="143">
        <v>0</v>
      </c>
      <c r="F83" s="143">
        <f t="shared" si="5"/>
        <v>0</v>
      </c>
    </row>
    <row r="84" spans="1:6" s="105" customFormat="1" ht="60" customHeight="1">
      <c r="A84" s="125" t="s">
        <v>116</v>
      </c>
      <c r="B84" s="129" t="s">
        <v>26</v>
      </c>
      <c r="C84" s="127">
        <f>'[1]Kmd. Város Gondn.kötelező'!$C12</f>
        <v>0</v>
      </c>
      <c r="D84" s="143">
        <v>0</v>
      </c>
      <c r="E84" s="143">
        <v>0</v>
      </c>
      <c r="F84" s="143">
        <f t="shared" si="5"/>
        <v>0</v>
      </c>
    </row>
    <row r="85" spans="1:6" s="105" customFormat="1" ht="60" customHeight="1">
      <c r="A85" s="130" t="s">
        <v>27</v>
      </c>
      <c r="B85" s="131" t="s">
        <v>10</v>
      </c>
      <c r="C85" s="132">
        <f>'[1]Kmd. Város Gondn.kötelező'!$C13</f>
        <v>0</v>
      </c>
      <c r="D85" s="144">
        <v>0</v>
      </c>
      <c r="E85" s="144">
        <v>0</v>
      </c>
      <c r="F85" s="144">
        <f t="shared" si="5"/>
        <v>0</v>
      </c>
    </row>
    <row r="86" spans="1:6" s="105" customFormat="1" ht="60" customHeight="1">
      <c r="A86" s="130" t="s">
        <v>118</v>
      </c>
      <c r="B86" s="131"/>
      <c r="C86" s="127">
        <f>'[1]Kmd. Város Gondn.kötelező'!$C14</f>
        <v>410167824</v>
      </c>
      <c r="D86" s="143">
        <v>0</v>
      </c>
      <c r="E86" s="143">
        <v>0</v>
      </c>
      <c r="F86" s="143">
        <f t="shared" si="5"/>
        <v>410167824</v>
      </c>
    </row>
    <row r="87" spans="1:6" s="105" customFormat="1" ht="60" customHeight="1">
      <c r="A87" s="128" t="s">
        <v>28</v>
      </c>
      <c r="B87" s="126" t="s">
        <v>12</v>
      </c>
      <c r="C87" s="127">
        <f>'[1]Kmd. Város Gondn.kötelező'!$C15</f>
        <v>0</v>
      </c>
      <c r="D87" s="143">
        <v>0</v>
      </c>
      <c r="E87" s="143">
        <v>0</v>
      </c>
      <c r="F87" s="143">
        <f t="shared" si="5"/>
        <v>0</v>
      </c>
    </row>
    <row r="88" spans="1:6" s="105" customFormat="1" ht="60" customHeight="1">
      <c r="A88" s="128" t="s">
        <v>287</v>
      </c>
      <c r="B88" s="126" t="s">
        <v>288</v>
      </c>
      <c r="C88" s="127">
        <f>'[1]Kmd. Város Gondn.kötelező'!$C16</f>
        <v>0</v>
      </c>
      <c r="D88" s="143">
        <v>0</v>
      </c>
      <c r="E88" s="143">
        <v>0</v>
      </c>
      <c r="F88" s="143">
        <f t="shared" si="5"/>
        <v>0</v>
      </c>
    </row>
    <row r="89" spans="1:6" s="105" customFormat="1" ht="60" customHeight="1">
      <c r="A89" s="128" t="s">
        <v>248</v>
      </c>
      <c r="B89" s="126" t="s">
        <v>247</v>
      </c>
      <c r="C89" s="127">
        <f>'[1]Kmd. Város Gondn.kötelező'!$C17</f>
        <v>0</v>
      </c>
      <c r="D89" s="143">
        <v>0</v>
      </c>
      <c r="E89" s="143">
        <v>0</v>
      </c>
      <c r="F89" s="143">
        <f t="shared" si="5"/>
        <v>0</v>
      </c>
    </row>
    <row r="90" spans="1:6" s="105" customFormat="1" ht="60" customHeight="1">
      <c r="A90" s="137" t="s">
        <v>29</v>
      </c>
      <c r="B90" s="126" t="s">
        <v>30</v>
      </c>
      <c r="C90" s="127">
        <f>'[1]Kmd. Város Gondn.kötelező'!$C18</f>
        <v>4633748</v>
      </c>
      <c r="D90" s="143">
        <v>0</v>
      </c>
      <c r="E90" s="143">
        <v>0</v>
      </c>
      <c r="F90" s="143">
        <f t="shared" si="5"/>
        <v>4633748</v>
      </c>
    </row>
    <row r="91" spans="1:6" s="105" customFormat="1" ht="60" customHeight="1">
      <c r="A91" s="128" t="s">
        <v>31</v>
      </c>
      <c r="B91" s="138" t="s">
        <v>13</v>
      </c>
      <c r="C91" s="127">
        <f>'[1]Kmd. Város Gondn.kötelező'!$C19</f>
        <v>1386112</v>
      </c>
      <c r="D91" s="143">
        <v>0</v>
      </c>
      <c r="E91" s="143">
        <v>0</v>
      </c>
      <c r="F91" s="143">
        <f t="shared" si="5"/>
        <v>1386112</v>
      </c>
    </row>
    <row r="92" spans="1:6" s="105" customFormat="1" ht="60" customHeight="1">
      <c r="A92" s="139" t="s">
        <v>32</v>
      </c>
      <c r="B92" s="140" t="s">
        <v>14</v>
      </c>
      <c r="C92" s="132">
        <f>'[1]Kmd. Város Gondn.kötelező'!$C20</f>
        <v>6019860</v>
      </c>
      <c r="D92" s="144">
        <v>0</v>
      </c>
      <c r="E92" s="144">
        <v>0</v>
      </c>
      <c r="F92" s="144">
        <f t="shared" si="5"/>
        <v>6019860</v>
      </c>
    </row>
    <row r="93" spans="1:6" s="105" customFormat="1" ht="60" customHeight="1">
      <c r="A93" s="137" t="s">
        <v>33</v>
      </c>
      <c r="B93" s="126" t="s">
        <v>34</v>
      </c>
      <c r="C93" s="127">
        <f>'[1]Kmd. Város Gondn.kötelező'!$C21</f>
        <v>0</v>
      </c>
      <c r="D93" s="143">
        <v>0</v>
      </c>
      <c r="E93" s="143">
        <v>0</v>
      </c>
      <c r="F93" s="143">
        <f t="shared" si="5"/>
        <v>0</v>
      </c>
    </row>
    <row r="94" spans="1:6" s="105" customFormat="1" ht="60" customHeight="1">
      <c r="A94" s="137" t="s">
        <v>268</v>
      </c>
      <c r="B94" s="126" t="s">
        <v>267</v>
      </c>
      <c r="C94" s="127">
        <f>'[1]Kmd. Város Gondn.kötelező'!$C22</f>
        <v>0</v>
      </c>
      <c r="D94" s="143">
        <v>0</v>
      </c>
      <c r="E94" s="143">
        <v>0</v>
      </c>
      <c r="F94" s="143">
        <f t="shared" si="5"/>
        <v>0</v>
      </c>
    </row>
    <row r="95" spans="1:6" s="105" customFormat="1" ht="60" customHeight="1">
      <c r="A95" s="137" t="s">
        <v>35</v>
      </c>
      <c r="B95" s="126" t="s">
        <v>16</v>
      </c>
      <c r="C95" s="127">
        <f>'[1]Kmd. Város Gondn.kötelező'!$C23</f>
        <v>0</v>
      </c>
      <c r="D95" s="143">
        <v>0</v>
      </c>
      <c r="E95" s="143">
        <v>0</v>
      </c>
      <c r="F95" s="143">
        <f t="shared" si="5"/>
        <v>0</v>
      </c>
    </row>
    <row r="96" spans="1:6" s="105" customFormat="1" ht="60" customHeight="1">
      <c r="A96" s="139" t="s">
        <v>36</v>
      </c>
      <c r="B96" s="133" t="s">
        <v>15</v>
      </c>
      <c r="C96" s="132">
        <f>'[1]Kmd. Város Gondn.kötelező'!$C24</f>
        <v>0</v>
      </c>
      <c r="D96" s="144">
        <v>0</v>
      </c>
      <c r="E96" s="144">
        <v>0</v>
      </c>
      <c r="F96" s="144">
        <f t="shared" si="5"/>
        <v>0</v>
      </c>
    </row>
    <row r="97" spans="1:6" s="105" customFormat="1" ht="60" customHeight="1">
      <c r="A97" s="137" t="s">
        <v>250</v>
      </c>
      <c r="B97" s="126" t="s">
        <v>249</v>
      </c>
      <c r="C97" s="127">
        <f>'[1]Kmd. Város Gondn.kötelező'!$C25</f>
        <v>0</v>
      </c>
      <c r="D97" s="143">
        <v>0</v>
      </c>
      <c r="E97" s="143">
        <v>0</v>
      </c>
      <c r="F97" s="143">
        <f t="shared" si="5"/>
        <v>0</v>
      </c>
    </row>
    <row r="98" spans="1:6" s="105" customFormat="1" ht="60" customHeight="1">
      <c r="A98" s="137" t="s">
        <v>291</v>
      </c>
      <c r="B98" s="126" t="s">
        <v>37</v>
      </c>
      <c r="C98" s="127">
        <f>'[1]Kmd. Város Gondn.kötelező'!$C26</f>
        <v>5800000</v>
      </c>
      <c r="D98" s="143">
        <v>0</v>
      </c>
      <c r="E98" s="143">
        <v>0</v>
      </c>
      <c r="F98" s="143">
        <f t="shared" si="5"/>
        <v>5800000</v>
      </c>
    </row>
    <row r="99" spans="1:6" s="105" customFormat="1" ht="60" customHeight="1">
      <c r="A99" s="137" t="s">
        <v>119</v>
      </c>
      <c r="B99" s="126"/>
      <c r="C99" s="127">
        <f>'[1]Kmd. Város Gondn.kötelező'!$C27</f>
        <v>0</v>
      </c>
      <c r="D99" s="143">
        <v>0</v>
      </c>
      <c r="E99" s="143">
        <v>0</v>
      </c>
      <c r="F99" s="143">
        <f t="shared" si="5"/>
        <v>0</v>
      </c>
    </row>
    <row r="100" spans="1:6" s="105" customFormat="1" ht="60" customHeight="1">
      <c r="A100" s="139" t="s">
        <v>38</v>
      </c>
      <c r="B100" s="133" t="s">
        <v>17</v>
      </c>
      <c r="C100" s="132">
        <f>'[1]Kmd. Város Gondn.kötelező'!$C28</f>
        <v>5800000</v>
      </c>
      <c r="D100" s="144">
        <v>0</v>
      </c>
      <c r="E100" s="144">
        <v>0</v>
      </c>
      <c r="F100" s="144">
        <f t="shared" si="5"/>
        <v>5800000</v>
      </c>
    </row>
    <row r="101" spans="1:6" s="105" customFormat="1" ht="60" customHeight="1">
      <c r="A101" s="139" t="s">
        <v>120</v>
      </c>
      <c r="B101" s="133"/>
      <c r="C101" s="127">
        <f>'[1]Kmd. Város Gondn.kötelező'!$C29</f>
        <v>11819860</v>
      </c>
      <c r="D101" s="143">
        <v>0</v>
      </c>
      <c r="E101" s="143">
        <v>0</v>
      </c>
      <c r="F101" s="143">
        <f t="shared" si="5"/>
        <v>11819860</v>
      </c>
    </row>
    <row r="102" spans="1:6" s="105" customFormat="1" ht="60" customHeight="1">
      <c r="A102" s="137" t="s">
        <v>39</v>
      </c>
      <c r="B102" s="116" t="s">
        <v>18</v>
      </c>
      <c r="C102" s="127">
        <f>'[1]Kmd. Város Gondn.kötelező'!$C30</f>
        <v>421987684</v>
      </c>
      <c r="D102" s="143">
        <v>0</v>
      </c>
      <c r="E102" s="143">
        <v>0</v>
      </c>
      <c r="F102" s="143">
        <f t="shared" si="5"/>
        <v>421987684</v>
      </c>
    </row>
    <row r="103" spans="1:6" s="105" customFormat="1" ht="60" customHeight="1">
      <c r="A103" s="141" t="s">
        <v>251</v>
      </c>
      <c r="B103" s="142" t="s">
        <v>252</v>
      </c>
      <c r="C103" s="132">
        <f>'[1]Kmd. Város Gondn.kötelező'!$C31</f>
        <v>0</v>
      </c>
      <c r="D103" s="144">
        <v>0</v>
      </c>
      <c r="E103" s="144">
        <v>0</v>
      </c>
      <c r="F103" s="144">
        <f t="shared" si="5"/>
        <v>0</v>
      </c>
    </row>
    <row r="104" spans="1:6" s="105" customFormat="1" ht="60" customHeight="1">
      <c r="A104" s="141" t="s">
        <v>257</v>
      </c>
      <c r="B104" s="142" t="s">
        <v>258</v>
      </c>
      <c r="C104" s="127">
        <f>'[1]Kmd. Város Gondn.kötelező'!$C32</f>
        <v>421987684</v>
      </c>
      <c r="D104" s="143">
        <v>0</v>
      </c>
      <c r="E104" s="143">
        <v>0</v>
      </c>
      <c r="F104" s="143">
        <f t="shared" si="5"/>
        <v>421987684</v>
      </c>
    </row>
    <row r="105" spans="1:6" s="105" customFormat="1" ht="60" customHeight="1">
      <c r="A105" s="136" t="s">
        <v>197</v>
      </c>
      <c r="B105" s="125"/>
      <c r="C105" s="282">
        <v>30</v>
      </c>
      <c r="D105" s="282"/>
      <c r="E105" s="282"/>
      <c r="F105" s="282"/>
    </row>
    <row r="106" spans="1:6" s="103" customFormat="1" ht="39.950000000000003" customHeight="1">
      <c r="A106" s="295" t="s">
        <v>0</v>
      </c>
      <c r="B106" s="266" t="s">
        <v>316</v>
      </c>
      <c r="C106" s="291" t="s">
        <v>241</v>
      </c>
      <c r="D106" s="292"/>
      <c r="E106" s="292"/>
      <c r="F106" s="292"/>
    </row>
    <row r="107" spans="1:6" s="103" customFormat="1" ht="39.950000000000003" customHeight="1">
      <c r="A107" s="295"/>
      <c r="B107" s="267"/>
      <c r="C107" s="293"/>
      <c r="D107" s="294"/>
      <c r="E107" s="294"/>
      <c r="F107" s="294"/>
    </row>
    <row r="108" spans="1:6" s="103" customFormat="1" ht="91.5">
      <c r="A108" s="295"/>
      <c r="B108" s="268"/>
      <c r="C108" s="115" t="s">
        <v>314</v>
      </c>
      <c r="D108" s="115" t="s">
        <v>315</v>
      </c>
      <c r="E108" s="115" t="s">
        <v>313</v>
      </c>
      <c r="F108" s="116" t="s">
        <v>260</v>
      </c>
    </row>
    <row r="109" spans="1:6" s="103" customFormat="1" ht="60" customHeight="1">
      <c r="A109" s="128" t="s">
        <v>485</v>
      </c>
      <c r="B109" s="126" t="s">
        <v>486</v>
      </c>
      <c r="C109" s="127">
        <f>'[1]Faludi F Könyvtár kötelező '!$C2</f>
        <v>34419385</v>
      </c>
      <c r="D109" s="127">
        <v>0</v>
      </c>
      <c r="E109" s="127">
        <v>0</v>
      </c>
      <c r="F109" s="127">
        <f>SUM(C109:E109)</f>
        <v>34419385</v>
      </c>
    </row>
    <row r="110" spans="1:6" ht="60" customHeight="1">
      <c r="A110" s="128" t="s">
        <v>487</v>
      </c>
      <c r="B110" s="126" t="s">
        <v>488</v>
      </c>
      <c r="C110" s="127">
        <f>'[1]Faludi F Könyvtár kötelező '!$C3</f>
        <v>200000</v>
      </c>
      <c r="D110" s="127">
        <v>0</v>
      </c>
      <c r="E110" s="127">
        <v>0</v>
      </c>
      <c r="F110" s="127">
        <f t="shared" ref="F110:F139" si="7">SUM(C110:E110)</f>
        <v>200000</v>
      </c>
    </row>
    <row r="111" spans="1:6" s="101" customFormat="1" ht="60" customHeight="1">
      <c r="A111" s="130" t="s">
        <v>19</v>
      </c>
      <c r="B111" s="131" t="s">
        <v>4</v>
      </c>
      <c r="C111" s="132">
        <f>'[1]Faludi F Könyvtár kötelező '!$C4</f>
        <v>34619385</v>
      </c>
      <c r="D111" s="132">
        <v>0</v>
      </c>
      <c r="E111" s="132">
        <v>0</v>
      </c>
      <c r="F111" s="132">
        <f t="shared" si="7"/>
        <v>34619385</v>
      </c>
    </row>
    <row r="112" spans="1:6" s="101" customFormat="1" ht="60" customHeight="1">
      <c r="A112" s="130" t="s">
        <v>20</v>
      </c>
      <c r="B112" s="133" t="s">
        <v>5</v>
      </c>
      <c r="C112" s="132">
        <f>'[1]Faludi F Könyvtár kötelező '!$C5</f>
        <v>6734300</v>
      </c>
      <c r="D112" s="132">
        <v>0</v>
      </c>
      <c r="E112" s="132">
        <v>0</v>
      </c>
      <c r="F112" s="132">
        <f t="shared" si="7"/>
        <v>6734300</v>
      </c>
    </row>
    <row r="113" spans="1:6" s="101" customFormat="1" ht="60" customHeight="1">
      <c r="A113" s="130" t="s">
        <v>21</v>
      </c>
      <c r="B113" s="131" t="s">
        <v>6</v>
      </c>
      <c r="C113" s="132">
        <f>'[1]Faludi F Könyvtár kötelező '!$C6</f>
        <v>10400000</v>
      </c>
      <c r="D113" s="132">
        <v>0</v>
      </c>
      <c r="E113" s="132">
        <v>0</v>
      </c>
      <c r="F113" s="132">
        <f t="shared" si="7"/>
        <v>10400000</v>
      </c>
    </row>
    <row r="114" spans="1:6" s="101" customFormat="1" ht="60" customHeight="1">
      <c r="A114" s="130" t="s">
        <v>22</v>
      </c>
      <c r="B114" s="134" t="s">
        <v>7</v>
      </c>
      <c r="C114" s="132">
        <f>'[1]Faludi F Könyvtár kötelező '!$C7</f>
        <v>0</v>
      </c>
      <c r="D114" s="132">
        <v>0</v>
      </c>
      <c r="E114" s="132">
        <v>0</v>
      </c>
      <c r="F114" s="132">
        <f t="shared" si="7"/>
        <v>0</v>
      </c>
    </row>
    <row r="115" spans="1:6" ht="60" customHeight="1">
      <c r="A115" s="125" t="s">
        <v>23</v>
      </c>
      <c r="B115" s="126" t="s">
        <v>24</v>
      </c>
      <c r="C115" s="127">
        <f>'[1]Faludi F Könyvtár kötelező '!$C8</f>
        <v>0</v>
      </c>
      <c r="D115" s="127">
        <v>0</v>
      </c>
      <c r="E115" s="127">
        <v>0</v>
      </c>
      <c r="F115" s="127">
        <f t="shared" si="7"/>
        <v>0</v>
      </c>
    </row>
    <row r="116" spans="1:6" ht="60" customHeight="1">
      <c r="A116" s="125" t="s">
        <v>8</v>
      </c>
      <c r="B116" s="135" t="s">
        <v>9</v>
      </c>
      <c r="C116" s="127">
        <f>'[1]Faludi F Könyvtár kötelező '!$C9</f>
        <v>0</v>
      </c>
      <c r="D116" s="127">
        <v>0</v>
      </c>
      <c r="E116" s="127">
        <v>0</v>
      </c>
      <c r="F116" s="127">
        <f t="shared" si="7"/>
        <v>0</v>
      </c>
    </row>
    <row r="117" spans="1:6" ht="60" customHeight="1">
      <c r="A117" s="128" t="s">
        <v>318</v>
      </c>
      <c r="B117" s="199" t="s">
        <v>319</v>
      </c>
      <c r="C117" s="127">
        <f>'[1]Faludi F Könyvtár kötelező '!$C10</f>
        <v>0</v>
      </c>
      <c r="D117" s="127">
        <v>0</v>
      </c>
      <c r="E117" s="127">
        <v>0</v>
      </c>
      <c r="F117" s="127">
        <f t="shared" ref="F117" si="8">SUM(C117:E117)</f>
        <v>0</v>
      </c>
    </row>
    <row r="118" spans="1:6" ht="60" customHeight="1">
      <c r="A118" s="136" t="s">
        <v>25</v>
      </c>
      <c r="B118" s="129" t="s">
        <v>11</v>
      </c>
      <c r="C118" s="127">
        <f>'[1]Faludi F Könyvtár kötelező '!$C11</f>
        <v>0</v>
      </c>
      <c r="D118" s="127">
        <v>0</v>
      </c>
      <c r="E118" s="127">
        <v>0</v>
      </c>
      <c r="F118" s="127">
        <f t="shared" si="7"/>
        <v>0</v>
      </c>
    </row>
    <row r="119" spans="1:6" ht="60" customHeight="1">
      <c r="A119" s="125" t="s">
        <v>116</v>
      </c>
      <c r="B119" s="129" t="s">
        <v>26</v>
      </c>
      <c r="C119" s="127">
        <f>'[1]Faludi F Könyvtár kötelező '!$C12</f>
        <v>0</v>
      </c>
      <c r="D119" s="127">
        <v>0</v>
      </c>
      <c r="E119" s="127">
        <v>0</v>
      </c>
      <c r="F119" s="127">
        <f t="shared" si="7"/>
        <v>0</v>
      </c>
    </row>
    <row r="120" spans="1:6" s="102" customFormat="1" ht="60" customHeight="1">
      <c r="A120" s="130" t="s">
        <v>27</v>
      </c>
      <c r="B120" s="131" t="s">
        <v>10</v>
      </c>
      <c r="C120" s="132">
        <f>'[1]Faludi F Könyvtár kötelező '!$C13</f>
        <v>0</v>
      </c>
      <c r="D120" s="132">
        <v>0</v>
      </c>
      <c r="E120" s="132">
        <v>0</v>
      </c>
      <c r="F120" s="132">
        <f t="shared" si="7"/>
        <v>0</v>
      </c>
    </row>
    <row r="121" spans="1:6" s="101" customFormat="1" ht="60" customHeight="1">
      <c r="A121" s="130" t="s">
        <v>118</v>
      </c>
      <c r="B121" s="131"/>
      <c r="C121" s="127">
        <f>'[1]Faludi F Könyvtár kötelező '!$C14</f>
        <v>51753685</v>
      </c>
      <c r="D121" s="127">
        <v>0</v>
      </c>
      <c r="E121" s="127">
        <v>0</v>
      </c>
      <c r="F121" s="127">
        <f t="shared" si="7"/>
        <v>51753685</v>
      </c>
    </row>
    <row r="122" spans="1:6" ht="60" customHeight="1">
      <c r="A122" s="128" t="s">
        <v>28</v>
      </c>
      <c r="B122" s="126" t="s">
        <v>12</v>
      </c>
      <c r="C122" s="127">
        <f>'[1]Faludi F Könyvtár kötelező '!$C15</f>
        <v>0</v>
      </c>
      <c r="D122" s="127">
        <v>0</v>
      </c>
      <c r="E122" s="127">
        <v>0</v>
      </c>
      <c r="F122" s="127">
        <f t="shared" si="7"/>
        <v>0</v>
      </c>
    </row>
    <row r="123" spans="1:6" ht="60" customHeight="1">
      <c r="A123" s="128" t="s">
        <v>287</v>
      </c>
      <c r="B123" s="126" t="s">
        <v>288</v>
      </c>
      <c r="C123" s="127">
        <f>'[1]Faludi F Könyvtár kötelező '!$C16</f>
        <v>0</v>
      </c>
      <c r="D123" s="127">
        <v>0</v>
      </c>
      <c r="E123" s="127">
        <v>0</v>
      </c>
      <c r="F123" s="127">
        <f t="shared" si="7"/>
        <v>0</v>
      </c>
    </row>
    <row r="124" spans="1:6" ht="60" customHeight="1">
      <c r="A124" s="128" t="s">
        <v>248</v>
      </c>
      <c r="B124" s="126" t="s">
        <v>247</v>
      </c>
      <c r="C124" s="127">
        <f>'[1]Faludi F Könyvtár kötelező '!$C17</f>
        <v>0</v>
      </c>
      <c r="D124" s="127">
        <v>0</v>
      </c>
      <c r="E124" s="127">
        <v>0</v>
      </c>
      <c r="F124" s="127">
        <f t="shared" si="7"/>
        <v>0</v>
      </c>
    </row>
    <row r="125" spans="1:6" ht="60" customHeight="1">
      <c r="A125" s="137" t="s">
        <v>29</v>
      </c>
      <c r="B125" s="126" t="s">
        <v>30</v>
      </c>
      <c r="C125" s="127">
        <f>'[1]Faludi F Könyvtár kötelező '!$C18</f>
        <v>0</v>
      </c>
      <c r="D125" s="127">
        <v>0</v>
      </c>
      <c r="E125" s="127">
        <v>0</v>
      </c>
      <c r="F125" s="127">
        <f t="shared" si="7"/>
        <v>0</v>
      </c>
    </row>
    <row r="126" spans="1:6" ht="60" customHeight="1">
      <c r="A126" s="128" t="s">
        <v>31</v>
      </c>
      <c r="B126" s="138" t="s">
        <v>13</v>
      </c>
      <c r="C126" s="127">
        <f>'[1]Faludi F Könyvtár kötelező '!$C19</f>
        <v>0</v>
      </c>
      <c r="D126" s="127">
        <v>0</v>
      </c>
      <c r="E126" s="127">
        <v>0</v>
      </c>
      <c r="F126" s="127">
        <f t="shared" si="7"/>
        <v>0</v>
      </c>
    </row>
    <row r="127" spans="1:6" s="101" customFormat="1" ht="60" customHeight="1">
      <c r="A127" s="139" t="s">
        <v>32</v>
      </c>
      <c r="B127" s="140" t="s">
        <v>14</v>
      </c>
      <c r="C127" s="132">
        <f>'[1]Faludi F Könyvtár kötelező '!$C20</f>
        <v>0</v>
      </c>
      <c r="D127" s="132">
        <v>0</v>
      </c>
      <c r="E127" s="132">
        <v>0</v>
      </c>
      <c r="F127" s="132">
        <f t="shared" si="7"/>
        <v>0</v>
      </c>
    </row>
    <row r="128" spans="1:6" ht="60" customHeight="1">
      <c r="A128" s="137" t="s">
        <v>33</v>
      </c>
      <c r="B128" s="126" t="s">
        <v>34</v>
      </c>
      <c r="C128" s="127">
        <f>'[1]Faludi F Könyvtár kötelező '!$C21</f>
        <v>0</v>
      </c>
      <c r="D128" s="127">
        <v>0</v>
      </c>
      <c r="E128" s="127">
        <v>0</v>
      </c>
      <c r="F128" s="127">
        <f t="shared" si="7"/>
        <v>0</v>
      </c>
    </row>
    <row r="129" spans="1:6" ht="60" customHeight="1">
      <c r="A129" s="137" t="s">
        <v>268</v>
      </c>
      <c r="B129" s="126" t="s">
        <v>267</v>
      </c>
      <c r="C129" s="127">
        <f>'[1]Faludi F Könyvtár kötelező '!$C22</f>
        <v>0</v>
      </c>
      <c r="D129" s="127">
        <v>0</v>
      </c>
      <c r="E129" s="127">
        <v>0</v>
      </c>
      <c r="F129" s="127">
        <f t="shared" si="7"/>
        <v>0</v>
      </c>
    </row>
    <row r="130" spans="1:6" ht="60" customHeight="1">
      <c r="A130" s="137" t="s">
        <v>35</v>
      </c>
      <c r="B130" s="126" t="s">
        <v>16</v>
      </c>
      <c r="C130" s="127">
        <f>'[1]Faludi F Könyvtár kötelező '!$C23</f>
        <v>0</v>
      </c>
      <c r="D130" s="127">
        <v>0</v>
      </c>
      <c r="E130" s="127">
        <v>0</v>
      </c>
      <c r="F130" s="127">
        <f t="shared" si="7"/>
        <v>0</v>
      </c>
    </row>
    <row r="131" spans="1:6" s="101" customFormat="1" ht="60" customHeight="1">
      <c r="A131" s="139" t="s">
        <v>36</v>
      </c>
      <c r="B131" s="133" t="s">
        <v>15</v>
      </c>
      <c r="C131" s="132">
        <f>'[1]Faludi F Könyvtár kötelező '!$C24</f>
        <v>0</v>
      </c>
      <c r="D131" s="132">
        <v>0</v>
      </c>
      <c r="E131" s="132">
        <v>0</v>
      </c>
      <c r="F131" s="132">
        <f t="shared" si="7"/>
        <v>0</v>
      </c>
    </row>
    <row r="132" spans="1:6" ht="60" customHeight="1">
      <c r="A132" s="137" t="s">
        <v>250</v>
      </c>
      <c r="B132" s="126" t="s">
        <v>249</v>
      </c>
      <c r="C132" s="127">
        <f>'[1]Faludi F Könyvtár kötelező '!$C25</f>
        <v>0</v>
      </c>
      <c r="D132" s="127">
        <v>0</v>
      </c>
      <c r="E132" s="127">
        <v>0</v>
      </c>
      <c r="F132" s="127">
        <f t="shared" si="7"/>
        <v>0</v>
      </c>
    </row>
    <row r="133" spans="1:6" ht="60" customHeight="1">
      <c r="A133" s="137" t="s">
        <v>291</v>
      </c>
      <c r="B133" s="126" t="s">
        <v>37</v>
      </c>
      <c r="C133" s="127">
        <f>'[1]Faludi F Könyvtár kötelező '!$C26</f>
        <v>0</v>
      </c>
      <c r="D133" s="127">
        <v>0</v>
      </c>
      <c r="E133" s="127">
        <v>0</v>
      </c>
      <c r="F133" s="127">
        <f t="shared" si="7"/>
        <v>0</v>
      </c>
    </row>
    <row r="134" spans="1:6" ht="60" customHeight="1">
      <c r="A134" s="137" t="s">
        <v>119</v>
      </c>
      <c r="B134" s="126"/>
      <c r="C134" s="127">
        <f>'[1]Faludi F Könyvtár kötelező '!$C27</f>
        <v>0</v>
      </c>
      <c r="D134" s="127">
        <v>0</v>
      </c>
      <c r="E134" s="127">
        <v>0</v>
      </c>
      <c r="F134" s="127">
        <f t="shared" si="7"/>
        <v>0</v>
      </c>
    </row>
    <row r="135" spans="1:6" s="101" customFormat="1" ht="60" customHeight="1">
      <c r="A135" s="139" t="s">
        <v>38</v>
      </c>
      <c r="B135" s="133" t="s">
        <v>17</v>
      </c>
      <c r="C135" s="132">
        <f>'[1]Faludi F Könyvtár kötelező '!$C28</f>
        <v>0</v>
      </c>
      <c r="D135" s="132">
        <v>0</v>
      </c>
      <c r="E135" s="132">
        <v>0</v>
      </c>
      <c r="F135" s="132">
        <f t="shared" si="7"/>
        <v>0</v>
      </c>
    </row>
    <row r="136" spans="1:6" s="101" customFormat="1" ht="60" customHeight="1">
      <c r="A136" s="139" t="s">
        <v>120</v>
      </c>
      <c r="B136" s="133"/>
      <c r="C136" s="127">
        <f>'[1]Faludi F Könyvtár kötelező '!$C29</f>
        <v>0</v>
      </c>
      <c r="D136" s="127">
        <v>0</v>
      </c>
      <c r="E136" s="127">
        <v>0</v>
      </c>
      <c r="F136" s="127">
        <f t="shared" si="7"/>
        <v>0</v>
      </c>
    </row>
    <row r="137" spans="1:6" s="101" customFormat="1" ht="60" customHeight="1">
      <c r="A137" s="137" t="s">
        <v>39</v>
      </c>
      <c r="B137" s="116" t="s">
        <v>18</v>
      </c>
      <c r="C137" s="127">
        <f>'[1]Faludi F Könyvtár kötelező '!$C30</f>
        <v>51753685</v>
      </c>
      <c r="D137" s="127">
        <v>0</v>
      </c>
      <c r="E137" s="127">
        <v>0</v>
      </c>
      <c r="F137" s="127">
        <f t="shared" si="7"/>
        <v>51753685</v>
      </c>
    </row>
    <row r="138" spans="1:6" s="101" customFormat="1" ht="60" customHeight="1">
      <c r="A138" s="141" t="s">
        <v>251</v>
      </c>
      <c r="B138" s="142" t="s">
        <v>252</v>
      </c>
      <c r="C138" s="132">
        <f>'[1]Faludi F Könyvtár kötelező '!$C31</f>
        <v>0</v>
      </c>
      <c r="D138" s="132">
        <v>0</v>
      </c>
      <c r="E138" s="132">
        <v>0</v>
      </c>
      <c r="F138" s="132">
        <f t="shared" si="7"/>
        <v>0</v>
      </c>
    </row>
    <row r="139" spans="1:6" s="101" customFormat="1" ht="60" customHeight="1">
      <c r="A139" s="141" t="s">
        <v>257</v>
      </c>
      <c r="B139" s="142" t="s">
        <v>258</v>
      </c>
      <c r="C139" s="127">
        <f>'[1]Faludi F Könyvtár kötelező '!$C32</f>
        <v>51753685</v>
      </c>
      <c r="D139" s="127">
        <v>0</v>
      </c>
      <c r="E139" s="127">
        <v>0</v>
      </c>
      <c r="F139" s="127">
        <f t="shared" si="7"/>
        <v>51753685</v>
      </c>
    </row>
    <row r="140" spans="1:6" s="106" customFormat="1" ht="60" customHeight="1">
      <c r="A140" s="136" t="s">
        <v>197</v>
      </c>
      <c r="B140" s="125"/>
      <c r="C140" s="289">
        <v>13</v>
      </c>
      <c r="D140" s="289"/>
      <c r="E140" s="289"/>
      <c r="F140" s="289"/>
    </row>
    <row r="141" spans="1:6" ht="39.950000000000003" customHeight="1">
      <c r="A141" s="295" t="s">
        <v>0</v>
      </c>
      <c r="B141" s="266" t="s">
        <v>316</v>
      </c>
      <c r="C141" s="278" t="s">
        <v>245</v>
      </c>
      <c r="D141" s="279"/>
      <c r="E141" s="279"/>
      <c r="F141" s="279"/>
    </row>
    <row r="142" spans="1:6" ht="39.950000000000003" customHeight="1">
      <c r="A142" s="295"/>
      <c r="B142" s="267"/>
      <c r="C142" s="280"/>
      <c r="D142" s="281"/>
      <c r="E142" s="281"/>
      <c r="F142" s="281"/>
    </row>
    <row r="143" spans="1:6" ht="91.5">
      <c r="A143" s="295"/>
      <c r="B143" s="268"/>
      <c r="C143" s="115" t="s">
        <v>314</v>
      </c>
      <c r="D143" s="115" t="s">
        <v>315</v>
      </c>
      <c r="E143" s="115" t="s">
        <v>313</v>
      </c>
      <c r="F143" s="116" t="s">
        <v>260</v>
      </c>
    </row>
    <row r="144" spans="1:6" ht="60" customHeight="1">
      <c r="A144" s="128" t="s">
        <v>485</v>
      </c>
      <c r="B144" s="126" t="s">
        <v>486</v>
      </c>
      <c r="C144" s="127">
        <f>'[1]Körmendi Kult. Közp.kötelezö'!$C2</f>
        <v>40616060</v>
      </c>
      <c r="D144" s="127">
        <v>0</v>
      </c>
      <c r="E144" s="127">
        <v>0</v>
      </c>
      <c r="F144" s="127">
        <f>SUM(C144:E144)</f>
        <v>40616060</v>
      </c>
    </row>
    <row r="145" spans="1:6" ht="60" customHeight="1">
      <c r="A145" s="128" t="s">
        <v>487</v>
      </c>
      <c r="B145" s="126" t="s">
        <v>488</v>
      </c>
      <c r="C145" s="127">
        <f>'[1]Körmendi Kult. Közp.kötelezö'!$C3</f>
        <v>4688940</v>
      </c>
      <c r="D145" s="127">
        <v>0</v>
      </c>
      <c r="E145" s="127">
        <v>0</v>
      </c>
      <c r="F145" s="127">
        <f t="shared" ref="F145:F174" si="9">SUM(C145:E145)</f>
        <v>4688940</v>
      </c>
    </row>
    <row r="146" spans="1:6" ht="60" customHeight="1">
      <c r="A146" s="130" t="s">
        <v>19</v>
      </c>
      <c r="B146" s="131" t="s">
        <v>4</v>
      </c>
      <c r="C146" s="132">
        <f>'[1]Körmendi Kult. Közp.kötelezö'!$C4</f>
        <v>45305000</v>
      </c>
      <c r="D146" s="132">
        <v>0</v>
      </c>
      <c r="E146" s="132">
        <v>0</v>
      </c>
      <c r="F146" s="132">
        <f t="shared" si="9"/>
        <v>45305000</v>
      </c>
    </row>
    <row r="147" spans="1:6" ht="60" customHeight="1">
      <c r="A147" s="130" t="s">
        <v>20</v>
      </c>
      <c r="B147" s="133" t="s">
        <v>5</v>
      </c>
      <c r="C147" s="132">
        <f>'[1]Körmendi Kult. Közp.kötelezö'!$C5</f>
        <v>9486466</v>
      </c>
      <c r="D147" s="132">
        <v>0</v>
      </c>
      <c r="E147" s="132">
        <v>0</v>
      </c>
      <c r="F147" s="132">
        <f t="shared" si="9"/>
        <v>9486466</v>
      </c>
    </row>
    <row r="148" spans="1:6" ht="60" customHeight="1">
      <c r="A148" s="130" t="s">
        <v>21</v>
      </c>
      <c r="B148" s="131" t="s">
        <v>6</v>
      </c>
      <c r="C148" s="132">
        <f>'[1]Körmendi Kult. Közp.kötelezö'!$C6</f>
        <v>76112000</v>
      </c>
      <c r="D148" s="132">
        <v>0</v>
      </c>
      <c r="E148" s="132">
        <v>0</v>
      </c>
      <c r="F148" s="132">
        <f t="shared" si="9"/>
        <v>76112000</v>
      </c>
    </row>
    <row r="149" spans="1:6" ht="60" customHeight="1">
      <c r="A149" s="130" t="s">
        <v>22</v>
      </c>
      <c r="B149" s="134" t="s">
        <v>7</v>
      </c>
      <c r="C149" s="132">
        <f>'[1]Körmendi Kult. Közp.kötelezö'!$C7</f>
        <v>0</v>
      </c>
      <c r="D149" s="132">
        <v>0</v>
      </c>
      <c r="E149" s="132">
        <v>0</v>
      </c>
      <c r="F149" s="132">
        <f t="shared" si="9"/>
        <v>0</v>
      </c>
    </row>
    <row r="150" spans="1:6" ht="60" customHeight="1">
      <c r="A150" s="125" t="s">
        <v>23</v>
      </c>
      <c r="B150" s="126" t="s">
        <v>24</v>
      </c>
      <c r="C150" s="127">
        <f>'[1]Körmendi Kult. Közp.kötelezö'!$C8</f>
        <v>0</v>
      </c>
      <c r="D150" s="127">
        <v>0</v>
      </c>
      <c r="E150" s="127">
        <v>0</v>
      </c>
      <c r="F150" s="127">
        <f t="shared" si="9"/>
        <v>0</v>
      </c>
    </row>
    <row r="151" spans="1:6" ht="60" customHeight="1">
      <c r="A151" s="125" t="s">
        <v>8</v>
      </c>
      <c r="B151" s="135" t="s">
        <v>9</v>
      </c>
      <c r="C151" s="127">
        <f>'[1]Körmendi Kult. Közp.kötelezö'!$C9</f>
        <v>0</v>
      </c>
      <c r="D151" s="127">
        <v>0</v>
      </c>
      <c r="E151" s="127">
        <v>0</v>
      </c>
      <c r="F151" s="127">
        <f t="shared" si="9"/>
        <v>0</v>
      </c>
    </row>
    <row r="152" spans="1:6" ht="60" customHeight="1">
      <c r="A152" s="128" t="s">
        <v>318</v>
      </c>
      <c r="B152" s="199" t="s">
        <v>319</v>
      </c>
      <c r="C152" s="127">
        <f>'[1]Körmendi Kult. Közp.kötelezö'!$C10</f>
        <v>0</v>
      </c>
      <c r="D152" s="127">
        <v>0</v>
      </c>
      <c r="E152" s="127">
        <v>0</v>
      </c>
      <c r="F152" s="127">
        <f t="shared" ref="F152" si="10">SUM(C152:E152)</f>
        <v>0</v>
      </c>
    </row>
    <row r="153" spans="1:6" ht="60" customHeight="1">
      <c r="A153" s="136" t="s">
        <v>25</v>
      </c>
      <c r="B153" s="129" t="s">
        <v>11</v>
      </c>
      <c r="C153" s="127">
        <f>'[1]Körmendi Kult. Közp.kötelezö'!$C11</f>
        <v>0</v>
      </c>
      <c r="D153" s="127">
        <v>0</v>
      </c>
      <c r="E153" s="127">
        <v>0</v>
      </c>
      <c r="F153" s="127">
        <f t="shared" si="9"/>
        <v>0</v>
      </c>
    </row>
    <row r="154" spans="1:6" ht="60" customHeight="1">
      <c r="A154" s="125" t="s">
        <v>116</v>
      </c>
      <c r="B154" s="129" t="s">
        <v>26</v>
      </c>
      <c r="C154" s="127">
        <f>'[1]Körmendi Kult. Közp.kötelezö'!$C12</f>
        <v>0</v>
      </c>
      <c r="D154" s="127">
        <v>0</v>
      </c>
      <c r="E154" s="127">
        <v>0</v>
      </c>
      <c r="F154" s="127">
        <f t="shared" si="9"/>
        <v>0</v>
      </c>
    </row>
    <row r="155" spans="1:6" ht="60" customHeight="1">
      <c r="A155" s="130" t="s">
        <v>27</v>
      </c>
      <c r="B155" s="131" t="s">
        <v>10</v>
      </c>
      <c r="C155" s="132">
        <f>'[1]Körmendi Kult. Közp.kötelezö'!$C13</f>
        <v>0</v>
      </c>
      <c r="D155" s="132">
        <v>0</v>
      </c>
      <c r="E155" s="132">
        <v>0</v>
      </c>
      <c r="F155" s="132">
        <f t="shared" si="9"/>
        <v>0</v>
      </c>
    </row>
    <row r="156" spans="1:6" ht="60" customHeight="1">
      <c r="A156" s="130" t="s">
        <v>118</v>
      </c>
      <c r="B156" s="131"/>
      <c r="C156" s="127">
        <f>'[1]Körmendi Kult. Közp.kötelezö'!$C14</f>
        <v>130903466</v>
      </c>
      <c r="D156" s="127">
        <v>0</v>
      </c>
      <c r="E156" s="127">
        <v>0</v>
      </c>
      <c r="F156" s="127">
        <f t="shared" si="9"/>
        <v>130903466</v>
      </c>
    </row>
    <row r="157" spans="1:6" ht="60" customHeight="1">
      <c r="A157" s="128" t="s">
        <v>28</v>
      </c>
      <c r="B157" s="126" t="s">
        <v>12</v>
      </c>
      <c r="C157" s="127">
        <f>'[1]Körmendi Kult. Közp.kötelezö'!$C15</f>
        <v>0</v>
      </c>
      <c r="D157" s="127">
        <v>0</v>
      </c>
      <c r="E157" s="127">
        <v>0</v>
      </c>
      <c r="F157" s="127">
        <f t="shared" si="9"/>
        <v>0</v>
      </c>
    </row>
    <row r="158" spans="1:6" ht="60" customHeight="1">
      <c r="A158" s="128" t="s">
        <v>287</v>
      </c>
      <c r="B158" s="126" t="s">
        <v>288</v>
      </c>
      <c r="C158" s="127">
        <f>'[1]Körmendi Kult. Közp.kötelezö'!$C16</f>
        <v>59130148</v>
      </c>
      <c r="D158" s="127">
        <v>0</v>
      </c>
      <c r="E158" s="127">
        <v>0</v>
      </c>
      <c r="F158" s="127">
        <f t="shared" si="9"/>
        <v>59130148</v>
      </c>
    </row>
    <row r="159" spans="1:6" ht="60" customHeight="1">
      <c r="A159" s="128" t="s">
        <v>248</v>
      </c>
      <c r="B159" s="126" t="s">
        <v>247</v>
      </c>
      <c r="C159" s="127">
        <f>'[1]Körmendi Kult. Közp.kötelezö'!$C17</f>
        <v>0</v>
      </c>
      <c r="D159" s="127">
        <v>0</v>
      </c>
      <c r="E159" s="127">
        <v>0</v>
      </c>
      <c r="F159" s="127">
        <f t="shared" si="9"/>
        <v>0</v>
      </c>
    </row>
    <row r="160" spans="1:6" ht="60" customHeight="1">
      <c r="A160" s="137" t="s">
        <v>29</v>
      </c>
      <c r="B160" s="126" t="s">
        <v>30</v>
      </c>
      <c r="C160" s="127">
        <f>'[1]Körmendi Kult. Közp.kötelezö'!$C18</f>
        <v>0</v>
      </c>
      <c r="D160" s="127">
        <v>0</v>
      </c>
      <c r="E160" s="127">
        <v>0</v>
      </c>
      <c r="F160" s="127">
        <f t="shared" si="9"/>
        <v>0</v>
      </c>
    </row>
    <row r="161" spans="1:6" ht="60" customHeight="1">
      <c r="A161" s="128" t="s">
        <v>31</v>
      </c>
      <c r="B161" s="138" t="s">
        <v>13</v>
      </c>
      <c r="C161" s="127">
        <f>'[1]Körmendi Kult. Közp.kötelezö'!$C19</f>
        <v>15965140</v>
      </c>
      <c r="D161" s="127">
        <v>0</v>
      </c>
      <c r="E161" s="127">
        <v>0</v>
      </c>
      <c r="F161" s="127">
        <f t="shared" si="9"/>
        <v>15965140</v>
      </c>
    </row>
    <row r="162" spans="1:6" ht="60" customHeight="1">
      <c r="A162" s="139" t="s">
        <v>32</v>
      </c>
      <c r="B162" s="140" t="s">
        <v>14</v>
      </c>
      <c r="C162" s="132">
        <f>'[1]Körmendi Kult. Közp.kötelezö'!$C20</f>
        <v>75095288</v>
      </c>
      <c r="D162" s="132">
        <v>0</v>
      </c>
      <c r="E162" s="132">
        <v>0</v>
      </c>
      <c r="F162" s="132">
        <f t="shared" si="9"/>
        <v>75095288</v>
      </c>
    </row>
    <row r="163" spans="1:6" ht="60" customHeight="1">
      <c r="A163" s="137" t="s">
        <v>33</v>
      </c>
      <c r="B163" s="126" t="s">
        <v>34</v>
      </c>
      <c r="C163" s="127">
        <f>'[1]Körmendi Kult. Közp.kötelezö'!$C21</f>
        <v>0</v>
      </c>
      <c r="D163" s="127">
        <v>0</v>
      </c>
      <c r="E163" s="127">
        <v>0</v>
      </c>
      <c r="F163" s="127">
        <f t="shared" si="9"/>
        <v>0</v>
      </c>
    </row>
    <row r="164" spans="1:6" ht="60" customHeight="1">
      <c r="A164" s="137" t="s">
        <v>268</v>
      </c>
      <c r="B164" s="126" t="s">
        <v>267</v>
      </c>
      <c r="C164" s="127">
        <f>'[1]Körmendi Kult. Közp.kötelezö'!$C22</f>
        <v>0</v>
      </c>
      <c r="D164" s="127">
        <v>0</v>
      </c>
      <c r="E164" s="127">
        <v>0</v>
      </c>
      <c r="F164" s="127">
        <f t="shared" si="9"/>
        <v>0</v>
      </c>
    </row>
    <row r="165" spans="1:6" ht="60" customHeight="1">
      <c r="A165" s="137" t="s">
        <v>35</v>
      </c>
      <c r="B165" s="126" t="s">
        <v>16</v>
      </c>
      <c r="C165" s="127">
        <f>'[1]Körmendi Kult. Közp.kötelezö'!$C23</f>
        <v>0</v>
      </c>
      <c r="D165" s="127">
        <v>0</v>
      </c>
      <c r="E165" s="127">
        <v>0</v>
      </c>
      <c r="F165" s="127">
        <f t="shared" si="9"/>
        <v>0</v>
      </c>
    </row>
    <row r="166" spans="1:6" ht="60" customHeight="1">
      <c r="A166" s="139" t="s">
        <v>36</v>
      </c>
      <c r="B166" s="133" t="s">
        <v>15</v>
      </c>
      <c r="C166" s="132">
        <f>'[1]Körmendi Kult. Közp.kötelezö'!$C24</f>
        <v>0</v>
      </c>
      <c r="D166" s="132">
        <v>0</v>
      </c>
      <c r="E166" s="132">
        <v>0</v>
      </c>
      <c r="F166" s="132">
        <f t="shared" si="9"/>
        <v>0</v>
      </c>
    </row>
    <row r="167" spans="1:6" ht="60" customHeight="1">
      <c r="A167" s="137" t="s">
        <v>250</v>
      </c>
      <c r="B167" s="126" t="s">
        <v>249</v>
      </c>
      <c r="C167" s="127">
        <f>'[1]Körmendi Kult. Közp.kötelezö'!$C25</f>
        <v>0</v>
      </c>
      <c r="D167" s="127">
        <v>0</v>
      </c>
      <c r="E167" s="127">
        <v>0</v>
      </c>
      <c r="F167" s="127">
        <f t="shared" si="9"/>
        <v>0</v>
      </c>
    </row>
    <row r="168" spans="1:6" ht="60" customHeight="1">
      <c r="A168" s="137" t="s">
        <v>291</v>
      </c>
      <c r="B168" s="126" t="s">
        <v>37</v>
      </c>
      <c r="C168" s="127">
        <f>'[1]Körmendi Kult. Közp.kötelezö'!$C26</f>
        <v>0</v>
      </c>
      <c r="D168" s="127">
        <v>0</v>
      </c>
      <c r="E168" s="127">
        <v>0</v>
      </c>
      <c r="F168" s="127">
        <f t="shared" si="9"/>
        <v>0</v>
      </c>
    </row>
    <row r="169" spans="1:6" ht="60" customHeight="1">
      <c r="A169" s="137" t="s">
        <v>119</v>
      </c>
      <c r="B169" s="126"/>
      <c r="C169" s="127">
        <f>'[1]Körmendi Kult. Közp.kötelezö'!$C27</f>
        <v>0</v>
      </c>
      <c r="D169" s="127">
        <v>0</v>
      </c>
      <c r="E169" s="127">
        <v>0</v>
      </c>
      <c r="F169" s="127">
        <f t="shared" si="9"/>
        <v>0</v>
      </c>
    </row>
    <row r="170" spans="1:6" ht="60" customHeight="1">
      <c r="A170" s="139" t="s">
        <v>38</v>
      </c>
      <c r="B170" s="133" t="s">
        <v>17</v>
      </c>
      <c r="C170" s="132">
        <f>'[1]Körmendi Kult. Közp.kötelezö'!$C28</f>
        <v>0</v>
      </c>
      <c r="D170" s="132">
        <v>0</v>
      </c>
      <c r="E170" s="132">
        <v>0</v>
      </c>
      <c r="F170" s="132">
        <f t="shared" si="9"/>
        <v>0</v>
      </c>
    </row>
    <row r="171" spans="1:6" ht="60" customHeight="1">
      <c r="A171" s="139" t="s">
        <v>120</v>
      </c>
      <c r="B171" s="133"/>
      <c r="C171" s="127">
        <f>'[1]Körmendi Kult. Közp.kötelezö'!$C29</f>
        <v>75095288</v>
      </c>
      <c r="D171" s="127">
        <v>0</v>
      </c>
      <c r="E171" s="127">
        <v>0</v>
      </c>
      <c r="F171" s="127">
        <f t="shared" si="9"/>
        <v>75095288</v>
      </c>
    </row>
    <row r="172" spans="1:6" ht="60" customHeight="1">
      <c r="A172" s="137" t="s">
        <v>39</v>
      </c>
      <c r="B172" s="116" t="s">
        <v>18</v>
      </c>
      <c r="C172" s="127">
        <f>'[1]Körmendi Kult. Közp.kötelezö'!$C30</f>
        <v>205998754</v>
      </c>
      <c r="D172" s="127">
        <v>0</v>
      </c>
      <c r="E172" s="127">
        <v>0</v>
      </c>
      <c r="F172" s="127">
        <f t="shared" si="9"/>
        <v>205998754</v>
      </c>
    </row>
    <row r="173" spans="1:6" ht="60" customHeight="1">
      <c r="A173" s="141" t="s">
        <v>251</v>
      </c>
      <c r="B173" s="142" t="s">
        <v>252</v>
      </c>
      <c r="C173" s="132">
        <f>'[1]Körmendi Kult. Közp.kötelezö'!$C31</f>
        <v>0</v>
      </c>
      <c r="D173" s="132">
        <v>0</v>
      </c>
      <c r="E173" s="132">
        <v>0</v>
      </c>
      <c r="F173" s="132">
        <f t="shared" si="9"/>
        <v>0</v>
      </c>
    </row>
    <row r="174" spans="1:6" ht="60" customHeight="1">
      <c r="A174" s="141" t="s">
        <v>257</v>
      </c>
      <c r="B174" s="142" t="s">
        <v>258</v>
      </c>
      <c r="C174" s="127">
        <f>'[1]Körmendi Kult. Közp.kötelezö'!$C32</f>
        <v>205998754</v>
      </c>
      <c r="D174" s="127">
        <v>0</v>
      </c>
      <c r="E174" s="127">
        <v>0</v>
      </c>
      <c r="F174" s="127">
        <f t="shared" si="9"/>
        <v>205998754</v>
      </c>
    </row>
    <row r="175" spans="1:6" ht="60" customHeight="1">
      <c r="A175" s="136" t="s">
        <v>197</v>
      </c>
      <c r="B175" s="125"/>
      <c r="C175" s="288">
        <v>14</v>
      </c>
      <c r="D175" s="288"/>
      <c r="E175" s="288"/>
      <c r="F175" s="288"/>
    </row>
    <row r="176" spans="1:6" ht="39.950000000000003" customHeight="1">
      <c r="A176" s="295" t="s">
        <v>0</v>
      </c>
      <c r="B176" s="266" t="s">
        <v>316</v>
      </c>
      <c r="C176" s="291" t="s">
        <v>41</v>
      </c>
      <c r="D176" s="292"/>
      <c r="E176" s="292"/>
      <c r="F176" s="292"/>
    </row>
    <row r="177" spans="1:6" ht="39.950000000000003" customHeight="1">
      <c r="A177" s="295"/>
      <c r="B177" s="267"/>
      <c r="C177" s="293"/>
      <c r="D177" s="294"/>
      <c r="E177" s="294"/>
      <c r="F177" s="294"/>
    </row>
    <row r="178" spans="1:6" ht="91.5">
      <c r="A178" s="295"/>
      <c r="B178" s="268"/>
      <c r="C178" s="115" t="s">
        <v>314</v>
      </c>
      <c r="D178" s="115" t="s">
        <v>315</v>
      </c>
      <c r="E178" s="115" t="s">
        <v>313</v>
      </c>
      <c r="F178" s="116" t="s">
        <v>260</v>
      </c>
    </row>
    <row r="179" spans="1:6" ht="60" customHeight="1">
      <c r="A179" s="128" t="s">
        <v>485</v>
      </c>
      <c r="B179" s="126" t="s">
        <v>486</v>
      </c>
      <c r="C179" s="127">
        <v>0</v>
      </c>
      <c r="D179" s="127">
        <f>'[1]Múzeum önként vállalt'!$C2</f>
        <v>15333400</v>
      </c>
      <c r="E179" s="127">
        <v>0</v>
      </c>
      <c r="F179" s="127">
        <f>SUM(C179:E179)</f>
        <v>15333400</v>
      </c>
    </row>
    <row r="180" spans="1:6" ht="60" customHeight="1">
      <c r="A180" s="128" t="s">
        <v>487</v>
      </c>
      <c r="B180" s="126" t="s">
        <v>488</v>
      </c>
      <c r="C180" s="127">
        <v>0</v>
      </c>
      <c r="D180" s="127">
        <f>'[1]Múzeum önként vállalt'!$C3</f>
        <v>6858750</v>
      </c>
      <c r="E180" s="127">
        <v>0</v>
      </c>
      <c r="F180" s="127">
        <f t="shared" ref="F180:F209" si="11">SUM(C180:E180)</f>
        <v>6858750</v>
      </c>
    </row>
    <row r="181" spans="1:6" ht="60" customHeight="1">
      <c r="A181" s="130" t="s">
        <v>19</v>
      </c>
      <c r="B181" s="131" t="s">
        <v>4</v>
      </c>
      <c r="C181" s="132">
        <v>0</v>
      </c>
      <c r="D181" s="132">
        <f>'[1]Múzeum önként vállalt'!$C4</f>
        <v>22192150</v>
      </c>
      <c r="E181" s="132">
        <v>0</v>
      </c>
      <c r="F181" s="132">
        <f t="shared" si="11"/>
        <v>22192150</v>
      </c>
    </row>
    <row r="182" spans="1:6" ht="60" customHeight="1">
      <c r="A182" s="130" t="s">
        <v>20</v>
      </c>
      <c r="B182" s="133" t="s">
        <v>5</v>
      </c>
      <c r="C182" s="132">
        <v>0</v>
      </c>
      <c r="D182" s="132">
        <f>'[1]Múzeum önként vállalt'!$C5</f>
        <v>4233367</v>
      </c>
      <c r="E182" s="132">
        <v>0</v>
      </c>
      <c r="F182" s="132">
        <f t="shared" si="11"/>
        <v>4233367</v>
      </c>
    </row>
    <row r="183" spans="1:6" ht="60" customHeight="1">
      <c r="A183" s="130" t="s">
        <v>21</v>
      </c>
      <c r="B183" s="131" t="s">
        <v>6</v>
      </c>
      <c r="C183" s="132">
        <v>0</v>
      </c>
      <c r="D183" s="132">
        <f>'[1]Múzeum önként vállalt'!$C6</f>
        <v>11200000</v>
      </c>
      <c r="E183" s="132">
        <v>0</v>
      </c>
      <c r="F183" s="132">
        <f t="shared" si="11"/>
        <v>11200000</v>
      </c>
    </row>
    <row r="184" spans="1:6" ht="60" customHeight="1">
      <c r="A184" s="130" t="s">
        <v>22</v>
      </c>
      <c r="B184" s="134" t="s">
        <v>7</v>
      </c>
      <c r="C184" s="132">
        <v>0</v>
      </c>
      <c r="D184" s="132">
        <f>'[1]Múzeum önként vállalt'!$C7</f>
        <v>0</v>
      </c>
      <c r="E184" s="132">
        <v>0</v>
      </c>
      <c r="F184" s="132">
        <f t="shared" si="11"/>
        <v>0</v>
      </c>
    </row>
    <row r="185" spans="1:6" ht="60" customHeight="1">
      <c r="A185" s="125" t="s">
        <v>23</v>
      </c>
      <c r="B185" s="126" t="s">
        <v>24</v>
      </c>
      <c r="C185" s="127">
        <v>0</v>
      </c>
      <c r="D185" s="127">
        <f>'[1]Múzeum önként vállalt'!$C8</f>
        <v>0</v>
      </c>
      <c r="E185" s="127">
        <v>0</v>
      </c>
      <c r="F185" s="127">
        <f t="shared" si="11"/>
        <v>0</v>
      </c>
    </row>
    <row r="186" spans="1:6" ht="60" customHeight="1">
      <c r="A186" s="125" t="s">
        <v>8</v>
      </c>
      <c r="B186" s="135" t="s">
        <v>9</v>
      </c>
      <c r="C186" s="127">
        <v>0</v>
      </c>
      <c r="D186" s="127">
        <f>'[1]Múzeum önként vállalt'!$C9</f>
        <v>0</v>
      </c>
      <c r="E186" s="127">
        <v>0</v>
      </c>
      <c r="F186" s="127">
        <f t="shared" si="11"/>
        <v>0</v>
      </c>
    </row>
    <row r="187" spans="1:6" ht="60" customHeight="1">
      <c r="A187" s="128" t="s">
        <v>318</v>
      </c>
      <c r="B187" s="199" t="s">
        <v>319</v>
      </c>
      <c r="C187" s="127">
        <v>0</v>
      </c>
      <c r="D187" s="127">
        <f>'[1]Múzeum önként vállalt'!$C10</f>
        <v>0</v>
      </c>
      <c r="E187" s="127">
        <v>0</v>
      </c>
      <c r="F187" s="127">
        <f t="shared" ref="F187" si="12">SUM(C187:E187)</f>
        <v>0</v>
      </c>
    </row>
    <row r="188" spans="1:6" ht="60" customHeight="1">
      <c r="A188" s="136" t="s">
        <v>25</v>
      </c>
      <c r="B188" s="129" t="s">
        <v>11</v>
      </c>
      <c r="C188" s="127">
        <v>0</v>
      </c>
      <c r="D188" s="127">
        <f>'[1]Múzeum önként vállalt'!$C11</f>
        <v>0</v>
      </c>
      <c r="E188" s="127">
        <v>0</v>
      </c>
      <c r="F188" s="127">
        <f t="shared" si="11"/>
        <v>0</v>
      </c>
    </row>
    <row r="189" spans="1:6" ht="60" customHeight="1">
      <c r="A189" s="125" t="s">
        <v>116</v>
      </c>
      <c r="B189" s="129" t="s">
        <v>26</v>
      </c>
      <c r="C189" s="127">
        <v>0</v>
      </c>
      <c r="D189" s="127">
        <f>'[1]Múzeum önként vállalt'!$C12</f>
        <v>0</v>
      </c>
      <c r="E189" s="127">
        <v>0</v>
      </c>
      <c r="F189" s="127">
        <f t="shared" si="11"/>
        <v>0</v>
      </c>
    </row>
    <row r="190" spans="1:6" ht="60" customHeight="1">
      <c r="A190" s="130" t="s">
        <v>27</v>
      </c>
      <c r="B190" s="131" t="s">
        <v>10</v>
      </c>
      <c r="C190" s="132">
        <v>0</v>
      </c>
      <c r="D190" s="132">
        <f>'[1]Múzeum önként vállalt'!$C13</f>
        <v>0</v>
      </c>
      <c r="E190" s="132">
        <v>0</v>
      </c>
      <c r="F190" s="132">
        <f t="shared" si="11"/>
        <v>0</v>
      </c>
    </row>
    <row r="191" spans="1:6" ht="60" customHeight="1">
      <c r="A191" s="130" t="s">
        <v>118</v>
      </c>
      <c r="B191" s="131"/>
      <c r="C191" s="132">
        <v>0</v>
      </c>
      <c r="D191" s="132">
        <f>'[1]Múzeum önként vállalt'!$C14</f>
        <v>37625517</v>
      </c>
      <c r="E191" s="132">
        <v>0</v>
      </c>
      <c r="F191" s="132">
        <f t="shared" si="11"/>
        <v>37625517</v>
      </c>
    </row>
    <row r="192" spans="1:6" ht="60" customHeight="1">
      <c r="A192" s="128" t="s">
        <v>28</v>
      </c>
      <c r="B192" s="126" t="s">
        <v>12</v>
      </c>
      <c r="C192" s="127">
        <v>0</v>
      </c>
      <c r="D192" s="127">
        <f>'[1]Múzeum önként vállalt'!$C15</f>
        <v>0</v>
      </c>
      <c r="E192" s="127">
        <v>0</v>
      </c>
      <c r="F192" s="127">
        <f t="shared" si="11"/>
        <v>0</v>
      </c>
    </row>
    <row r="193" spans="1:6" ht="60" customHeight="1">
      <c r="A193" s="128" t="s">
        <v>287</v>
      </c>
      <c r="B193" s="126" t="s">
        <v>288</v>
      </c>
      <c r="C193" s="127">
        <v>0</v>
      </c>
      <c r="D193" s="127">
        <f>'[1]Múzeum önként vállalt'!$C16</f>
        <v>0</v>
      </c>
      <c r="E193" s="127">
        <v>0</v>
      </c>
      <c r="F193" s="127">
        <f t="shared" si="11"/>
        <v>0</v>
      </c>
    </row>
    <row r="194" spans="1:6" ht="60" customHeight="1">
      <c r="A194" s="128" t="s">
        <v>248</v>
      </c>
      <c r="B194" s="126" t="s">
        <v>247</v>
      </c>
      <c r="C194" s="127">
        <v>0</v>
      </c>
      <c r="D194" s="127">
        <f>'[1]Múzeum önként vállalt'!$C17</f>
        <v>0</v>
      </c>
      <c r="E194" s="127">
        <v>0</v>
      </c>
      <c r="F194" s="127">
        <f t="shared" si="11"/>
        <v>0</v>
      </c>
    </row>
    <row r="195" spans="1:6" ht="60" customHeight="1">
      <c r="A195" s="137" t="s">
        <v>29</v>
      </c>
      <c r="B195" s="126" t="s">
        <v>30</v>
      </c>
      <c r="C195" s="127">
        <v>0</v>
      </c>
      <c r="D195" s="127">
        <f>'[1]Múzeum önként vállalt'!$C18</f>
        <v>0</v>
      </c>
      <c r="E195" s="127">
        <v>0</v>
      </c>
      <c r="F195" s="127">
        <f t="shared" si="11"/>
        <v>0</v>
      </c>
    </row>
    <row r="196" spans="1:6" ht="60" customHeight="1">
      <c r="A196" s="128" t="s">
        <v>31</v>
      </c>
      <c r="B196" s="138" t="s">
        <v>13</v>
      </c>
      <c r="C196" s="127">
        <v>0</v>
      </c>
      <c r="D196" s="127">
        <f>'[1]Múzeum önként vállalt'!$C19</f>
        <v>0</v>
      </c>
      <c r="E196" s="127">
        <v>0</v>
      </c>
      <c r="F196" s="127">
        <f t="shared" si="11"/>
        <v>0</v>
      </c>
    </row>
    <row r="197" spans="1:6" ht="60" customHeight="1">
      <c r="A197" s="139" t="s">
        <v>32</v>
      </c>
      <c r="B197" s="140" t="s">
        <v>14</v>
      </c>
      <c r="C197" s="132">
        <v>0</v>
      </c>
      <c r="D197" s="132">
        <f>'[1]Múzeum önként vállalt'!$C20</f>
        <v>0</v>
      </c>
      <c r="E197" s="132">
        <v>0</v>
      </c>
      <c r="F197" s="132">
        <f t="shared" si="11"/>
        <v>0</v>
      </c>
    </row>
    <row r="198" spans="1:6" ht="60" customHeight="1">
      <c r="A198" s="137" t="s">
        <v>33</v>
      </c>
      <c r="B198" s="126" t="s">
        <v>34</v>
      </c>
      <c r="C198" s="127">
        <v>0</v>
      </c>
      <c r="D198" s="127">
        <f>'[1]Múzeum önként vállalt'!$C21</f>
        <v>0</v>
      </c>
      <c r="E198" s="127">
        <v>0</v>
      </c>
      <c r="F198" s="127">
        <f t="shared" si="11"/>
        <v>0</v>
      </c>
    </row>
    <row r="199" spans="1:6" ht="60" customHeight="1">
      <c r="A199" s="137" t="s">
        <v>268</v>
      </c>
      <c r="B199" s="126" t="s">
        <v>267</v>
      </c>
      <c r="C199" s="127">
        <v>0</v>
      </c>
      <c r="D199" s="127">
        <f>'[1]Múzeum önként vállalt'!$C22</f>
        <v>0</v>
      </c>
      <c r="E199" s="127">
        <v>0</v>
      </c>
      <c r="F199" s="127">
        <f t="shared" si="11"/>
        <v>0</v>
      </c>
    </row>
    <row r="200" spans="1:6" ht="60" customHeight="1">
      <c r="A200" s="137" t="s">
        <v>35</v>
      </c>
      <c r="B200" s="126" t="s">
        <v>16</v>
      </c>
      <c r="C200" s="127">
        <v>0</v>
      </c>
      <c r="D200" s="127">
        <f>'[1]Múzeum önként vállalt'!$C23</f>
        <v>0</v>
      </c>
      <c r="E200" s="127">
        <v>0</v>
      </c>
      <c r="F200" s="127">
        <f t="shared" si="11"/>
        <v>0</v>
      </c>
    </row>
    <row r="201" spans="1:6" ht="60" customHeight="1">
      <c r="A201" s="139" t="s">
        <v>36</v>
      </c>
      <c r="B201" s="133" t="s">
        <v>15</v>
      </c>
      <c r="C201" s="132">
        <v>0</v>
      </c>
      <c r="D201" s="132">
        <f>'[1]Múzeum önként vállalt'!$C24</f>
        <v>0</v>
      </c>
      <c r="E201" s="132">
        <v>0</v>
      </c>
      <c r="F201" s="132">
        <f t="shared" si="11"/>
        <v>0</v>
      </c>
    </row>
    <row r="202" spans="1:6" ht="60" customHeight="1">
      <c r="A202" s="137" t="s">
        <v>250</v>
      </c>
      <c r="B202" s="126" t="s">
        <v>249</v>
      </c>
      <c r="C202" s="127">
        <v>0</v>
      </c>
      <c r="D202" s="127">
        <f>'[1]Múzeum önként vállalt'!$C25</f>
        <v>0</v>
      </c>
      <c r="E202" s="127">
        <v>0</v>
      </c>
      <c r="F202" s="127">
        <f t="shared" si="11"/>
        <v>0</v>
      </c>
    </row>
    <row r="203" spans="1:6" ht="60" customHeight="1">
      <c r="A203" s="137" t="s">
        <v>291</v>
      </c>
      <c r="B203" s="126" t="s">
        <v>37</v>
      </c>
      <c r="C203" s="127">
        <v>0</v>
      </c>
      <c r="D203" s="127">
        <f>'[1]Múzeum önként vállalt'!$C26</f>
        <v>0</v>
      </c>
      <c r="E203" s="127">
        <v>0</v>
      </c>
      <c r="F203" s="127">
        <f t="shared" si="11"/>
        <v>0</v>
      </c>
    </row>
    <row r="204" spans="1:6" ht="60" customHeight="1">
      <c r="A204" s="137" t="s">
        <v>119</v>
      </c>
      <c r="B204" s="126"/>
      <c r="C204" s="127">
        <v>0</v>
      </c>
      <c r="D204" s="127">
        <f>'[1]Múzeum önként vállalt'!$C27</f>
        <v>0</v>
      </c>
      <c r="E204" s="127">
        <v>0</v>
      </c>
      <c r="F204" s="127">
        <f t="shared" si="11"/>
        <v>0</v>
      </c>
    </row>
    <row r="205" spans="1:6" ht="60" customHeight="1">
      <c r="A205" s="139" t="s">
        <v>38</v>
      </c>
      <c r="B205" s="133" t="s">
        <v>17</v>
      </c>
      <c r="C205" s="132">
        <v>0</v>
      </c>
      <c r="D205" s="132">
        <f>'[1]Múzeum önként vállalt'!$C28</f>
        <v>0</v>
      </c>
      <c r="E205" s="132">
        <v>0</v>
      </c>
      <c r="F205" s="132">
        <f t="shared" si="11"/>
        <v>0</v>
      </c>
    </row>
    <row r="206" spans="1:6" ht="60" customHeight="1">
      <c r="A206" s="139" t="s">
        <v>120</v>
      </c>
      <c r="B206" s="133"/>
      <c r="C206" s="132">
        <v>0</v>
      </c>
      <c r="D206" s="132">
        <f>'[1]Múzeum önként vállalt'!$C29</f>
        <v>0</v>
      </c>
      <c r="E206" s="132">
        <v>0</v>
      </c>
      <c r="F206" s="132">
        <f t="shared" si="11"/>
        <v>0</v>
      </c>
    </row>
    <row r="207" spans="1:6" ht="60" customHeight="1">
      <c r="A207" s="137" t="s">
        <v>39</v>
      </c>
      <c r="B207" s="116" t="s">
        <v>18</v>
      </c>
      <c r="C207" s="127">
        <v>0</v>
      </c>
      <c r="D207" s="127">
        <f>'[1]Múzeum önként vállalt'!$C30</f>
        <v>37625517</v>
      </c>
      <c r="E207" s="127">
        <v>0</v>
      </c>
      <c r="F207" s="127">
        <f t="shared" si="11"/>
        <v>37625517</v>
      </c>
    </row>
    <row r="208" spans="1:6" ht="60" customHeight="1">
      <c r="A208" s="141" t="s">
        <v>251</v>
      </c>
      <c r="B208" s="142" t="s">
        <v>252</v>
      </c>
      <c r="C208" s="132">
        <v>0</v>
      </c>
      <c r="D208" s="132">
        <f>'[1]Múzeum önként vállalt'!$C31</f>
        <v>0</v>
      </c>
      <c r="E208" s="132">
        <v>0</v>
      </c>
      <c r="F208" s="132">
        <f t="shared" si="11"/>
        <v>0</v>
      </c>
    </row>
    <row r="209" spans="1:6" ht="60" customHeight="1">
      <c r="A209" s="141" t="s">
        <v>257</v>
      </c>
      <c r="B209" s="142" t="s">
        <v>258</v>
      </c>
      <c r="C209" s="132">
        <v>0</v>
      </c>
      <c r="D209" s="132">
        <f>'[1]Múzeum önként vállalt'!$C32</f>
        <v>37625517</v>
      </c>
      <c r="E209" s="132">
        <v>0</v>
      </c>
      <c r="F209" s="132">
        <f t="shared" si="11"/>
        <v>37625517</v>
      </c>
    </row>
    <row r="210" spans="1:6" ht="60" customHeight="1">
      <c r="A210" s="136" t="s">
        <v>197</v>
      </c>
      <c r="B210" s="125"/>
      <c r="C210" s="288">
        <v>6</v>
      </c>
      <c r="D210" s="288"/>
      <c r="E210" s="288"/>
      <c r="F210" s="288"/>
    </row>
    <row r="211" spans="1:6" ht="39.950000000000003" customHeight="1">
      <c r="A211" s="295" t="s">
        <v>0</v>
      </c>
      <c r="B211" s="266" t="s">
        <v>316</v>
      </c>
      <c r="C211" s="284" t="s">
        <v>40</v>
      </c>
      <c r="D211" s="285"/>
      <c r="E211" s="285"/>
      <c r="F211" s="285"/>
    </row>
    <row r="212" spans="1:6" ht="39.950000000000003" customHeight="1">
      <c r="A212" s="295"/>
      <c r="B212" s="267"/>
      <c r="C212" s="286"/>
      <c r="D212" s="287"/>
      <c r="E212" s="287"/>
      <c r="F212" s="287"/>
    </row>
    <row r="213" spans="1:6" ht="91.5">
      <c r="A213" s="295"/>
      <c r="B213" s="268"/>
      <c r="C213" s="115" t="s">
        <v>314</v>
      </c>
      <c r="D213" s="115" t="s">
        <v>315</v>
      </c>
      <c r="E213" s="115" t="s">
        <v>313</v>
      </c>
      <c r="F213" s="116" t="s">
        <v>260</v>
      </c>
    </row>
    <row r="214" spans="1:6" ht="60" customHeight="1">
      <c r="A214" s="128" t="s">
        <v>485</v>
      </c>
      <c r="B214" s="126" t="s">
        <v>486</v>
      </c>
      <c r="C214" s="127">
        <f t="shared" ref="C214:F244" si="13">C4+C39+C74+C109+C144+C179</f>
        <v>328535495</v>
      </c>
      <c r="D214" s="127">
        <f t="shared" si="13"/>
        <v>15333400</v>
      </c>
      <c r="E214" s="127">
        <f t="shared" si="13"/>
        <v>37752000</v>
      </c>
      <c r="F214" s="127">
        <f t="shared" si="13"/>
        <v>381620895</v>
      </c>
    </row>
    <row r="215" spans="1:6" ht="60" customHeight="1">
      <c r="A215" s="128" t="s">
        <v>487</v>
      </c>
      <c r="B215" s="126" t="s">
        <v>488</v>
      </c>
      <c r="C215" s="127">
        <f t="shared" si="13"/>
        <v>20533075</v>
      </c>
      <c r="D215" s="127">
        <f t="shared" si="13"/>
        <v>6858750</v>
      </c>
      <c r="E215" s="127">
        <f t="shared" si="13"/>
        <v>0</v>
      </c>
      <c r="F215" s="127">
        <f t="shared" si="13"/>
        <v>27391825</v>
      </c>
    </row>
    <row r="216" spans="1:6" ht="60" customHeight="1">
      <c r="A216" s="139" t="s">
        <v>19</v>
      </c>
      <c r="B216" s="133" t="s">
        <v>4</v>
      </c>
      <c r="C216" s="132">
        <f t="shared" si="13"/>
        <v>349068570</v>
      </c>
      <c r="D216" s="132">
        <f t="shared" si="13"/>
        <v>22192150</v>
      </c>
      <c r="E216" s="132">
        <f t="shared" si="13"/>
        <v>37752000</v>
      </c>
      <c r="F216" s="132">
        <f t="shared" si="13"/>
        <v>409012720</v>
      </c>
    </row>
    <row r="217" spans="1:6" ht="60" customHeight="1">
      <c r="A217" s="139" t="s">
        <v>20</v>
      </c>
      <c r="B217" s="133" t="s">
        <v>5</v>
      </c>
      <c r="C217" s="132">
        <f t="shared" si="13"/>
        <v>76009614</v>
      </c>
      <c r="D217" s="132">
        <f t="shared" si="13"/>
        <v>4233367</v>
      </c>
      <c r="E217" s="132">
        <f t="shared" si="13"/>
        <v>7362000</v>
      </c>
      <c r="F217" s="132">
        <f t="shared" si="13"/>
        <v>87604981</v>
      </c>
    </row>
    <row r="218" spans="1:6" ht="60" customHeight="1">
      <c r="A218" s="139" t="s">
        <v>21</v>
      </c>
      <c r="B218" s="133" t="s">
        <v>6</v>
      </c>
      <c r="C218" s="132">
        <f t="shared" si="13"/>
        <v>924577448</v>
      </c>
      <c r="D218" s="132">
        <f t="shared" si="13"/>
        <v>11200000</v>
      </c>
      <c r="E218" s="132">
        <f t="shared" si="13"/>
        <v>4500000</v>
      </c>
      <c r="F218" s="132">
        <f t="shared" si="13"/>
        <v>940277448</v>
      </c>
    </row>
    <row r="219" spans="1:6" ht="60" customHeight="1">
      <c r="A219" s="139" t="s">
        <v>22</v>
      </c>
      <c r="B219" s="140" t="s">
        <v>7</v>
      </c>
      <c r="C219" s="132">
        <f t="shared" si="13"/>
        <v>20667000</v>
      </c>
      <c r="D219" s="132">
        <f t="shared" si="13"/>
        <v>0</v>
      </c>
      <c r="E219" s="132">
        <f t="shared" si="13"/>
        <v>0</v>
      </c>
      <c r="F219" s="132">
        <f t="shared" si="13"/>
        <v>20667000</v>
      </c>
    </row>
    <row r="220" spans="1:6" ht="60" customHeight="1">
      <c r="A220" s="128" t="s">
        <v>23</v>
      </c>
      <c r="B220" s="126" t="s">
        <v>24</v>
      </c>
      <c r="C220" s="127">
        <f t="shared" si="13"/>
        <v>5875524</v>
      </c>
      <c r="D220" s="127">
        <f t="shared" si="13"/>
        <v>0</v>
      </c>
      <c r="E220" s="127">
        <f t="shared" si="13"/>
        <v>0</v>
      </c>
      <c r="F220" s="127">
        <f t="shared" si="13"/>
        <v>5875524</v>
      </c>
    </row>
    <row r="221" spans="1:6" ht="60" customHeight="1">
      <c r="A221" s="125" t="s">
        <v>8</v>
      </c>
      <c r="B221" s="135" t="s">
        <v>9</v>
      </c>
      <c r="C221" s="127">
        <f t="shared" si="13"/>
        <v>668667533</v>
      </c>
      <c r="D221" s="127">
        <f t="shared" si="13"/>
        <v>0</v>
      </c>
      <c r="E221" s="127">
        <f t="shared" si="13"/>
        <v>0</v>
      </c>
      <c r="F221" s="127">
        <f t="shared" si="13"/>
        <v>668667533</v>
      </c>
    </row>
    <row r="222" spans="1:6" ht="60" customHeight="1">
      <c r="A222" s="128" t="s">
        <v>318</v>
      </c>
      <c r="B222" s="199" t="s">
        <v>319</v>
      </c>
      <c r="C222" s="127">
        <f t="shared" si="13"/>
        <v>20800000</v>
      </c>
      <c r="D222" s="127">
        <f t="shared" si="13"/>
        <v>0</v>
      </c>
      <c r="E222" s="127">
        <f t="shared" si="13"/>
        <v>0</v>
      </c>
      <c r="F222" s="127">
        <f t="shared" si="13"/>
        <v>20800000</v>
      </c>
    </row>
    <row r="223" spans="1:6" ht="60" customHeight="1">
      <c r="A223" s="136" t="s">
        <v>25</v>
      </c>
      <c r="B223" s="129" t="s">
        <v>11</v>
      </c>
      <c r="C223" s="127">
        <f t="shared" si="13"/>
        <v>41650000</v>
      </c>
      <c r="D223" s="127">
        <f t="shared" si="13"/>
        <v>0</v>
      </c>
      <c r="E223" s="127">
        <f t="shared" si="13"/>
        <v>0</v>
      </c>
      <c r="F223" s="127">
        <f t="shared" si="13"/>
        <v>41650000</v>
      </c>
    </row>
    <row r="224" spans="1:6" ht="60" customHeight="1">
      <c r="A224" s="125" t="s">
        <v>116</v>
      </c>
      <c r="B224" s="129" t="s">
        <v>26</v>
      </c>
      <c r="C224" s="127">
        <f t="shared" si="13"/>
        <v>25386547</v>
      </c>
      <c r="D224" s="127">
        <f t="shared" si="13"/>
        <v>0</v>
      </c>
      <c r="E224" s="127">
        <f t="shared" si="13"/>
        <v>0</v>
      </c>
      <c r="F224" s="127">
        <f t="shared" si="13"/>
        <v>25386547</v>
      </c>
    </row>
    <row r="225" spans="1:6" ht="60" customHeight="1">
      <c r="A225" s="130" t="s">
        <v>27</v>
      </c>
      <c r="B225" s="131" t="s">
        <v>10</v>
      </c>
      <c r="C225" s="132">
        <f t="shared" si="13"/>
        <v>762379604</v>
      </c>
      <c r="D225" s="132">
        <f t="shared" si="13"/>
        <v>0</v>
      </c>
      <c r="E225" s="132">
        <f t="shared" si="13"/>
        <v>0</v>
      </c>
      <c r="F225" s="132">
        <f t="shared" si="13"/>
        <v>762379604</v>
      </c>
    </row>
    <row r="226" spans="1:6" ht="60" customHeight="1">
      <c r="A226" s="130" t="s">
        <v>118</v>
      </c>
      <c r="B226" s="131"/>
      <c r="C226" s="132">
        <f t="shared" si="13"/>
        <v>2132702236</v>
      </c>
      <c r="D226" s="132">
        <f t="shared" si="13"/>
        <v>37625517</v>
      </c>
      <c r="E226" s="132">
        <f t="shared" si="13"/>
        <v>49614000</v>
      </c>
      <c r="F226" s="132">
        <f t="shared" si="13"/>
        <v>2219941753</v>
      </c>
    </row>
    <row r="227" spans="1:6" ht="60" customHeight="1">
      <c r="A227" s="128" t="s">
        <v>28</v>
      </c>
      <c r="B227" s="126" t="s">
        <v>12</v>
      </c>
      <c r="C227" s="127">
        <f t="shared" si="13"/>
        <v>1900000</v>
      </c>
      <c r="D227" s="127">
        <f t="shared" si="13"/>
        <v>0</v>
      </c>
      <c r="E227" s="127">
        <f t="shared" si="13"/>
        <v>0</v>
      </c>
      <c r="F227" s="127">
        <f t="shared" si="13"/>
        <v>1900000</v>
      </c>
    </row>
    <row r="228" spans="1:6" ht="60" customHeight="1">
      <c r="A228" s="128" t="s">
        <v>289</v>
      </c>
      <c r="B228" s="126" t="s">
        <v>288</v>
      </c>
      <c r="C228" s="127">
        <f t="shared" si="13"/>
        <v>1525835003</v>
      </c>
      <c r="D228" s="127">
        <f t="shared" si="13"/>
        <v>0</v>
      </c>
      <c r="E228" s="127">
        <f t="shared" si="13"/>
        <v>0</v>
      </c>
      <c r="F228" s="127">
        <f t="shared" si="13"/>
        <v>1525835003</v>
      </c>
    </row>
    <row r="229" spans="1:6" ht="60" customHeight="1">
      <c r="A229" s="128" t="s">
        <v>248</v>
      </c>
      <c r="B229" s="126" t="s">
        <v>247</v>
      </c>
      <c r="C229" s="127">
        <f t="shared" si="13"/>
        <v>4803150</v>
      </c>
      <c r="D229" s="127">
        <f t="shared" si="13"/>
        <v>0</v>
      </c>
      <c r="E229" s="127">
        <f t="shared" si="13"/>
        <v>0</v>
      </c>
      <c r="F229" s="127">
        <f t="shared" si="13"/>
        <v>4803150</v>
      </c>
    </row>
    <row r="230" spans="1:6" ht="60" customHeight="1">
      <c r="A230" s="137" t="s">
        <v>29</v>
      </c>
      <c r="B230" s="126" t="s">
        <v>30</v>
      </c>
      <c r="C230" s="127">
        <f t="shared" si="13"/>
        <v>36963782</v>
      </c>
      <c r="D230" s="127">
        <f t="shared" si="13"/>
        <v>0</v>
      </c>
      <c r="E230" s="127">
        <f t="shared" si="13"/>
        <v>0</v>
      </c>
      <c r="F230" s="127">
        <f t="shared" si="13"/>
        <v>36963782</v>
      </c>
    </row>
    <row r="231" spans="1:6" ht="60" customHeight="1">
      <c r="A231" s="128" t="s">
        <v>31</v>
      </c>
      <c r="B231" s="138" t="s">
        <v>13</v>
      </c>
      <c r="C231" s="127">
        <f t="shared" si="13"/>
        <v>529976022</v>
      </c>
      <c r="D231" s="127">
        <f t="shared" si="13"/>
        <v>0</v>
      </c>
      <c r="E231" s="127">
        <f t="shared" si="13"/>
        <v>0</v>
      </c>
      <c r="F231" s="127">
        <f t="shared" si="13"/>
        <v>529976022</v>
      </c>
    </row>
    <row r="232" spans="1:6" ht="60" customHeight="1">
      <c r="A232" s="145" t="s">
        <v>290</v>
      </c>
      <c r="B232" s="146" t="s">
        <v>14</v>
      </c>
      <c r="C232" s="132">
        <f t="shared" si="13"/>
        <v>2099477957</v>
      </c>
      <c r="D232" s="132">
        <f t="shared" si="13"/>
        <v>0</v>
      </c>
      <c r="E232" s="132">
        <f t="shared" si="13"/>
        <v>0</v>
      </c>
      <c r="F232" s="132">
        <f t="shared" si="13"/>
        <v>2099477957</v>
      </c>
    </row>
    <row r="233" spans="1:6" ht="60" customHeight="1">
      <c r="A233" s="137" t="s">
        <v>33</v>
      </c>
      <c r="B233" s="126" t="s">
        <v>34</v>
      </c>
      <c r="C233" s="127">
        <f t="shared" si="13"/>
        <v>127751467</v>
      </c>
      <c r="D233" s="127">
        <f t="shared" si="13"/>
        <v>0</v>
      </c>
      <c r="E233" s="127">
        <f t="shared" si="13"/>
        <v>0</v>
      </c>
      <c r="F233" s="127">
        <f t="shared" si="13"/>
        <v>127751467</v>
      </c>
    </row>
    <row r="234" spans="1:6" ht="60" customHeight="1">
      <c r="A234" s="137" t="s">
        <v>268</v>
      </c>
      <c r="B234" s="126" t="s">
        <v>267</v>
      </c>
      <c r="C234" s="127">
        <f t="shared" si="13"/>
        <v>0</v>
      </c>
      <c r="D234" s="127">
        <f t="shared" si="13"/>
        <v>0</v>
      </c>
      <c r="E234" s="127">
        <f t="shared" si="13"/>
        <v>0</v>
      </c>
      <c r="F234" s="127">
        <f t="shared" si="13"/>
        <v>0</v>
      </c>
    </row>
    <row r="235" spans="1:6" ht="60" customHeight="1">
      <c r="A235" s="137" t="s">
        <v>35</v>
      </c>
      <c r="B235" s="126" t="s">
        <v>16</v>
      </c>
      <c r="C235" s="127">
        <f t="shared" si="13"/>
        <v>32904957</v>
      </c>
      <c r="D235" s="127">
        <f t="shared" si="13"/>
        <v>0</v>
      </c>
      <c r="E235" s="127">
        <f t="shared" si="13"/>
        <v>0</v>
      </c>
      <c r="F235" s="127">
        <f t="shared" si="13"/>
        <v>32904957</v>
      </c>
    </row>
    <row r="236" spans="1:6" ht="60" customHeight="1">
      <c r="A236" s="139" t="s">
        <v>36</v>
      </c>
      <c r="B236" s="133" t="s">
        <v>15</v>
      </c>
      <c r="C236" s="132">
        <f t="shared" si="13"/>
        <v>160656424</v>
      </c>
      <c r="D236" s="132">
        <f t="shared" si="13"/>
        <v>0</v>
      </c>
      <c r="E236" s="132">
        <f t="shared" si="13"/>
        <v>0</v>
      </c>
      <c r="F236" s="132">
        <f t="shared" si="13"/>
        <v>160656424</v>
      </c>
    </row>
    <row r="237" spans="1:6" ht="60" customHeight="1">
      <c r="A237" s="137" t="s">
        <v>250</v>
      </c>
      <c r="B237" s="126" t="s">
        <v>249</v>
      </c>
      <c r="C237" s="127">
        <f t="shared" si="13"/>
        <v>0</v>
      </c>
      <c r="D237" s="127">
        <f t="shared" si="13"/>
        <v>0</v>
      </c>
      <c r="E237" s="127">
        <f t="shared" si="13"/>
        <v>0</v>
      </c>
      <c r="F237" s="127">
        <f t="shared" si="13"/>
        <v>0</v>
      </c>
    </row>
    <row r="238" spans="1:6" ht="60" customHeight="1">
      <c r="A238" s="137" t="s">
        <v>180</v>
      </c>
      <c r="B238" s="126" t="s">
        <v>37</v>
      </c>
      <c r="C238" s="127">
        <f t="shared" si="13"/>
        <v>20639295</v>
      </c>
      <c r="D238" s="127">
        <f t="shared" si="13"/>
        <v>0</v>
      </c>
      <c r="E238" s="127">
        <f t="shared" si="13"/>
        <v>0</v>
      </c>
      <c r="F238" s="127">
        <f t="shared" si="13"/>
        <v>20639295</v>
      </c>
    </row>
    <row r="239" spans="1:6" ht="60" customHeight="1">
      <c r="A239" s="137" t="s">
        <v>119</v>
      </c>
      <c r="B239" s="126" t="s">
        <v>26</v>
      </c>
      <c r="C239" s="127">
        <f t="shared" si="13"/>
        <v>57649284</v>
      </c>
      <c r="D239" s="127">
        <f t="shared" si="13"/>
        <v>0</v>
      </c>
      <c r="E239" s="127">
        <f t="shared" si="13"/>
        <v>0</v>
      </c>
      <c r="F239" s="127">
        <f t="shared" si="13"/>
        <v>57649284</v>
      </c>
    </row>
    <row r="240" spans="1:6" ht="60" customHeight="1">
      <c r="A240" s="139" t="s">
        <v>38</v>
      </c>
      <c r="B240" s="133" t="s">
        <v>17</v>
      </c>
      <c r="C240" s="132">
        <f t="shared" si="13"/>
        <v>78288579</v>
      </c>
      <c r="D240" s="132">
        <f t="shared" si="13"/>
        <v>0</v>
      </c>
      <c r="E240" s="132">
        <f t="shared" si="13"/>
        <v>0</v>
      </c>
      <c r="F240" s="132">
        <f t="shared" si="13"/>
        <v>78288579</v>
      </c>
    </row>
    <row r="241" spans="1:6" ht="60" customHeight="1">
      <c r="A241" s="139" t="s">
        <v>120</v>
      </c>
      <c r="B241" s="133"/>
      <c r="C241" s="132">
        <f t="shared" si="13"/>
        <v>2338422960</v>
      </c>
      <c r="D241" s="132">
        <f t="shared" si="13"/>
        <v>0</v>
      </c>
      <c r="E241" s="132">
        <f t="shared" si="13"/>
        <v>0</v>
      </c>
      <c r="F241" s="132">
        <f t="shared" si="13"/>
        <v>2338422960</v>
      </c>
    </row>
    <row r="242" spans="1:6" ht="60" customHeight="1">
      <c r="A242" s="137" t="s">
        <v>39</v>
      </c>
      <c r="B242" s="116" t="s">
        <v>18</v>
      </c>
      <c r="C242" s="127">
        <f t="shared" si="13"/>
        <v>4471125196</v>
      </c>
      <c r="D242" s="127">
        <f t="shared" si="13"/>
        <v>37625517</v>
      </c>
      <c r="E242" s="127">
        <f t="shared" si="13"/>
        <v>49614000</v>
      </c>
      <c r="F242" s="127">
        <f t="shared" si="13"/>
        <v>4558364713</v>
      </c>
    </row>
    <row r="243" spans="1:6" ht="60" customHeight="1">
      <c r="A243" s="141" t="s">
        <v>251</v>
      </c>
      <c r="B243" s="142" t="s">
        <v>252</v>
      </c>
      <c r="C243" s="132">
        <f t="shared" si="13"/>
        <v>708297265</v>
      </c>
      <c r="D243" s="132">
        <f t="shared" si="13"/>
        <v>0</v>
      </c>
      <c r="E243" s="132">
        <f t="shared" si="13"/>
        <v>0</v>
      </c>
      <c r="F243" s="132">
        <f t="shared" si="13"/>
        <v>708297265</v>
      </c>
    </row>
    <row r="244" spans="1:6" ht="60" customHeight="1">
      <c r="A244" s="141" t="s">
        <v>257</v>
      </c>
      <c r="B244" s="142" t="s">
        <v>258</v>
      </c>
      <c r="C244" s="132">
        <f t="shared" si="13"/>
        <v>5179422461</v>
      </c>
      <c r="D244" s="132">
        <f t="shared" si="13"/>
        <v>37625517</v>
      </c>
      <c r="E244" s="132">
        <f t="shared" si="13"/>
        <v>49614000</v>
      </c>
      <c r="F244" s="132">
        <f t="shared" si="13"/>
        <v>5266661978</v>
      </c>
    </row>
    <row r="245" spans="1:6" ht="60" customHeight="1">
      <c r="A245" s="137" t="s">
        <v>197</v>
      </c>
      <c r="B245" s="116"/>
      <c r="C245" s="282">
        <v>119</v>
      </c>
      <c r="D245" s="282"/>
      <c r="E245" s="282"/>
      <c r="F245" s="282"/>
    </row>
  </sheetData>
  <mergeCells count="28">
    <mergeCell ref="A1:A3"/>
    <mergeCell ref="B36:B38"/>
    <mergeCell ref="A71:A73"/>
    <mergeCell ref="B71:B73"/>
    <mergeCell ref="A141:A143"/>
    <mergeCell ref="B141:B143"/>
    <mergeCell ref="B1:B3"/>
    <mergeCell ref="B211:B213"/>
    <mergeCell ref="A106:A108"/>
    <mergeCell ref="A211:A213"/>
    <mergeCell ref="B106:B108"/>
    <mergeCell ref="B35:F35"/>
    <mergeCell ref="A176:A178"/>
    <mergeCell ref="B176:B178"/>
    <mergeCell ref="A36:A38"/>
    <mergeCell ref="C1:F2"/>
    <mergeCell ref="C36:F37"/>
    <mergeCell ref="C71:F72"/>
    <mergeCell ref="C106:F107"/>
    <mergeCell ref="C176:F177"/>
    <mergeCell ref="C141:F142"/>
    <mergeCell ref="C105:F105"/>
    <mergeCell ref="C245:F245"/>
    <mergeCell ref="C70:F70"/>
    <mergeCell ref="C211:F212"/>
    <mergeCell ref="C175:F175"/>
    <mergeCell ref="C140:F140"/>
    <mergeCell ref="C210:F210"/>
  </mergeCells>
  <pageMargins left="0.38" right="0.41" top="0.74803149606299213" bottom="0.74803149606299213" header="0.31496062992125984" footer="0.31496062992125984"/>
  <pageSetup paperSize="9" scale="18" orientation="landscape" r:id="rId1"/>
  <headerFooter>
    <oddHeader>&amp;C&amp;"Times New Roman,Normál"&amp;36Körmend Város Önkormányzata és Intézményei  2019. évi működési és felhalmozási kiadásai költségvetési szervenként.&amp;R&amp;"Times New Roman,Normál"&amp;36
"3. melléklet .../2019. (...) önkormányzati rendelethez
adatok  Ft-ban"</oddHeader>
    <oddFooter>&amp;C&amp;"Times New Roman,Normál"&amp;36&amp;P</oddFooter>
  </headerFooter>
  <rowBreaks count="6" manualBreakCount="6">
    <brk id="35" max="9" man="1"/>
    <brk id="70" max="9" man="1"/>
    <brk id="105" max="9" man="1"/>
    <brk id="140" max="16383" man="1"/>
    <brk id="175" max="9" man="1"/>
    <brk id="2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view="pageBreakPreview" topLeftCell="A75" zoomScale="60" zoomScaleNormal="100" workbookViewId="0">
      <selection activeCell="F100" sqref="F100"/>
    </sheetView>
  </sheetViews>
  <sheetFormatPr defaultRowHeight="15"/>
  <cols>
    <col min="1" max="1" width="102.42578125" bestFit="1" customWidth="1"/>
    <col min="2" max="2" width="18.5703125" bestFit="1" customWidth="1"/>
    <col min="3" max="3" width="10.85546875" bestFit="1" customWidth="1"/>
    <col min="4" max="4" width="16.140625" bestFit="1" customWidth="1"/>
    <col min="5" max="5" width="13.28515625" bestFit="1" customWidth="1"/>
    <col min="6" max="6" width="15" style="62" bestFit="1" customWidth="1"/>
    <col min="7" max="7" width="12" bestFit="1" customWidth="1"/>
  </cols>
  <sheetData>
    <row r="1" spans="1:7">
      <c r="A1" s="160"/>
      <c r="B1" s="161" t="s">
        <v>320</v>
      </c>
      <c r="C1" s="162" t="s">
        <v>321</v>
      </c>
      <c r="D1" s="161" t="s">
        <v>322</v>
      </c>
      <c r="E1" s="161" t="s">
        <v>294</v>
      </c>
      <c r="F1" s="247" t="s">
        <v>323</v>
      </c>
    </row>
    <row r="2" spans="1:7">
      <c r="A2" s="163" t="s">
        <v>324</v>
      </c>
      <c r="B2" s="164">
        <v>4580000</v>
      </c>
      <c r="C2" s="165">
        <v>33.32</v>
      </c>
      <c r="D2" s="164">
        <f>B2*C2</f>
        <v>152605600</v>
      </c>
      <c r="E2" s="164">
        <v>74875497</v>
      </c>
      <c r="F2" s="248"/>
    </row>
    <row r="3" spans="1:7">
      <c r="A3" s="160" t="s">
        <v>325</v>
      </c>
      <c r="B3" s="166"/>
      <c r="C3" s="167"/>
      <c r="D3" s="166"/>
      <c r="E3" s="166"/>
      <c r="F3" s="248"/>
    </row>
    <row r="4" spans="1:7">
      <c r="A4" s="163" t="s">
        <v>326</v>
      </c>
      <c r="B4" s="164"/>
      <c r="C4" s="165"/>
      <c r="D4" s="164">
        <f>SUM(D5:D8)</f>
        <v>65019984</v>
      </c>
      <c r="E4" s="164">
        <v>65019984</v>
      </c>
      <c r="F4" s="248"/>
    </row>
    <row r="5" spans="1:7">
      <c r="A5" s="160" t="s">
        <v>327</v>
      </c>
      <c r="B5" s="166">
        <v>22300</v>
      </c>
      <c r="C5" s="167"/>
      <c r="D5" s="166">
        <v>15476200</v>
      </c>
      <c r="E5" s="166">
        <v>15476200</v>
      </c>
      <c r="F5" s="248"/>
    </row>
    <row r="6" spans="1:7">
      <c r="A6" s="160" t="s">
        <v>328</v>
      </c>
      <c r="B6" s="166"/>
      <c r="C6" s="167"/>
      <c r="D6" s="166">
        <v>29080000</v>
      </c>
      <c r="E6" s="166">
        <v>29080000</v>
      </c>
      <c r="F6" s="248"/>
    </row>
    <row r="7" spans="1:7">
      <c r="A7" s="160" t="s">
        <v>329</v>
      </c>
      <c r="B7" s="166"/>
      <c r="C7" s="167"/>
      <c r="D7" s="166">
        <v>7318584</v>
      </c>
      <c r="E7" s="166">
        <v>7318584</v>
      </c>
      <c r="F7" s="248"/>
    </row>
    <row r="8" spans="1:7">
      <c r="A8" s="160" t="s">
        <v>330</v>
      </c>
      <c r="B8" s="166"/>
      <c r="C8" s="167"/>
      <c r="D8" s="166">
        <v>13145200</v>
      </c>
      <c r="E8" s="166">
        <v>13145200</v>
      </c>
      <c r="F8" s="248"/>
    </row>
    <row r="9" spans="1:7">
      <c r="A9" s="163" t="s">
        <v>331</v>
      </c>
      <c r="B9" s="164"/>
      <c r="C9" s="165"/>
      <c r="D9" s="164">
        <v>30191400</v>
      </c>
      <c r="E9" s="164">
        <v>30191400</v>
      </c>
      <c r="F9" s="248"/>
    </row>
    <row r="10" spans="1:7">
      <c r="A10" s="163" t="s">
        <v>332</v>
      </c>
      <c r="B10" s="164"/>
      <c r="C10" s="165"/>
      <c r="D10" s="164">
        <v>344250</v>
      </c>
      <c r="E10" s="164">
        <v>344250</v>
      </c>
      <c r="F10" s="248"/>
    </row>
    <row r="11" spans="1:7" ht="15.75" thickBot="1">
      <c r="A11" s="168" t="s">
        <v>333</v>
      </c>
      <c r="B11" s="169"/>
      <c r="C11" s="170"/>
      <c r="D11" s="169">
        <v>4402500</v>
      </c>
      <c r="E11" s="169">
        <v>4402500</v>
      </c>
      <c r="F11" s="249"/>
    </row>
    <row r="12" spans="1:7" ht="15.75" thickBot="1">
      <c r="A12" s="171" t="s">
        <v>334</v>
      </c>
      <c r="B12" s="172"/>
      <c r="C12" s="173"/>
      <c r="D12" s="172">
        <f>SUM(D2:D11)</f>
        <v>317583718</v>
      </c>
      <c r="E12" s="172">
        <f>SUM(E2:E11)</f>
        <v>239853615</v>
      </c>
      <c r="F12" s="250">
        <f>D12-E12</f>
        <v>77730103</v>
      </c>
      <c r="G12" s="174">
        <f>SUM(D2+D4+D9+D10+D11)</f>
        <v>252563734</v>
      </c>
    </row>
    <row r="13" spans="1:7">
      <c r="A13" s="175" t="s">
        <v>335</v>
      </c>
      <c r="B13" s="176">
        <v>4371500</v>
      </c>
      <c r="C13" s="177">
        <v>32.200000000000003</v>
      </c>
      <c r="D13" s="176">
        <f>B13*C13/12*8</f>
        <v>93841533.333333328</v>
      </c>
      <c r="E13" s="176"/>
      <c r="F13" s="251">
        <f>D13</f>
        <v>93841533.333333328</v>
      </c>
      <c r="G13" s="174">
        <f>SUM(E2+E4+E9+E10+E11)</f>
        <v>174833631</v>
      </c>
    </row>
    <row r="14" spans="1:7">
      <c r="A14" s="178" t="s">
        <v>336</v>
      </c>
      <c r="B14" s="166">
        <v>4371500</v>
      </c>
      <c r="C14" s="167">
        <v>33.799999999999997</v>
      </c>
      <c r="D14" s="166">
        <f>B14*C14/12*4</f>
        <v>49252233.333333336</v>
      </c>
      <c r="E14" s="166"/>
      <c r="F14" s="248">
        <f>D14</f>
        <v>49252233.333333336</v>
      </c>
      <c r="G14" s="174">
        <f>SUM(G12-G13)</f>
        <v>77730103</v>
      </c>
    </row>
    <row r="15" spans="1:7">
      <c r="A15" s="178" t="s">
        <v>337</v>
      </c>
      <c r="B15" s="166">
        <v>2205000</v>
      </c>
      <c r="C15" s="167">
        <v>26</v>
      </c>
      <c r="D15" s="166">
        <f>B15*C15/12*8</f>
        <v>38220000</v>
      </c>
      <c r="E15" s="166"/>
      <c r="F15" s="248">
        <f>D15</f>
        <v>38220000</v>
      </c>
    </row>
    <row r="16" spans="1:7">
      <c r="A16" s="178" t="s">
        <v>338</v>
      </c>
      <c r="B16" s="166">
        <v>2205000</v>
      </c>
      <c r="C16" s="167">
        <v>26</v>
      </c>
      <c r="D16" s="166">
        <f>B16*C16/12*4</f>
        <v>19110000</v>
      </c>
      <c r="E16" s="166"/>
      <c r="F16" s="248">
        <f>D16</f>
        <v>19110000</v>
      </c>
    </row>
    <row r="17" spans="1:7">
      <c r="A17" s="163" t="s">
        <v>339</v>
      </c>
      <c r="B17" s="166"/>
      <c r="C17" s="167"/>
      <c r="D17" s="164">
        <f>SUM(D13:D16)</f>
        <v>200423766.66666666</v>
      </c>
      <c r="E17" s="166"/>
      <c r="F17" s="246">
        <f>SUM(F13:F16)</f>
        <v>200423766.66666666</v>
      </c>
    </row>
    <row r="18" spans="1:7">
      <c r="A18" s="160" t="s">
        <v>340</v>
      </c>
      <c r="B18" s="166">
        <v>97400</v>
      </c>
      <c r="C18" s="167">
        <v>366</v>
      </c>
      <c r="D18" s="166">
        <f>B18*C18/12*8</f>
        <v>23765600</v>
      </c>
      <c r="E18" s="166"/>
      <c r="F18" s="248">
        <f>D18</f>
        <v>23765600</v>
      </c>
    </row>
    <row r="19" spans="1:7">
      <c r="A19" s="160" t="s">
        <v>341</v>
      </c>
      <c r="B19" s="166">
        <v>97400</v>
      </c>
      <c r="C19" s="167">
        <v>386</v>
      </c>
      <c r="D19" s="166">
        <f>B19*C19/12*4</f>
        <v>12532133.333333334</v>
      </c>
      <c r="E19" s="166"/>
      <c r="F19" s="248">
        <f>D19</f>
        <v>12532133.333333334</v>
      </c>
    </row>
    <row r="20" spans="1:7">
      <c r="A20" s="163" t="s">
        <v>342</v>
      </c>
      <c r="B20" s="166"/>
      <c r="C20" s="167"/>
      <c r="D20" s="164">
        <f>SUM(D18:D19)</f>
        <v>36297733.333333336</v>
      </c>
      <c r="E20" s="166"/>
      <c r="F20" s="246">
        <f>SUM(F18:F19)</f>
        <v>36297733.333333336</v>
      </c>
    </row>
    <row r="21" spans="1:7">
      <c r="A21" s="163" t="s">
        <v>343</v>
      </c>
      <c r="B21" s="166">
        <v>189000</v>
      </c>
      <c r="C21" s="167">
        <v>12</v>
      </c>
      <c r="D21" s="164">
        <f>B21*C21</f>
        <v>2268000</v>
      </c>
      <c r="E21" s="166"/>
      <c r="F21" s="246">
        <f>D21</f>
        <v>2268000</v>
      </c>
    </row>
    <row r="22" spans="1:7">
      <c r="A22" s="178" t="s">
        <v>344</v>
      </c>
      <c r="B22" s="166">
        <v>396700</v>
      </c>
      <c r="C22" s="167">
        <v>19</v>
      </c>
      <c r="D22" s="166">
        <f>B22*C22</f>
        <v>7537300</v>
      </c>
      <c r="E22" s="166"/>
      <c r="F22" s="248">
        <f>D22</f>
        <v>7537300</v>
      </c>
    </row>
    <row r="23" spans="1:7">
      <c r="A23" s="160" t="s">
        <v>345</v>
      </c>
      <c r="B23" s="166">
        <v>1447300</v>
      </c>
      <c r="C23" s="167">
        <v>2</v>
      </c>
      <c r="D23" s="166">
        <f>B23*C23</f>
        <v>2894600</v>
      </c>
      <c r="E23" s="166"/>
      <c r="F23" s="248">
        <f>D23</f>
        <v>2894600</v>
      </c>
    </row>
    <row r="24" spans="1:7" ht="15.75" thickBot="1">
      <c r="A24" s="168" t="s">
        <v>346</v>
      </c>
      <c r="B24" s="169"/>
      <c r="C24" s="170"/>
      <c r="D24" s="169">
        <f>SUM(D22:D23)</f>
        <v>10431900</v>
      </c>
      <c r="E24" s="169"/>
      <c r="F24" s="252">
        <f>SUM(F22:F23)</f>
        <v>10431900</v>
      </c>
    </row>
    <row r="25" spans="1:7" ht="15.75" thickBot="1">
      <c r="A25" s="171" t="s">
        <v>198</v>
      </c>
      <c r="B25" s="179"/>
      <c r="C25" s="180"/>
      <c r="D25" s="172">
        <f>D17+D20+D21+D24</f>
        <v>249421400</v>
      </c>
      <c r="E25" s="179"/>
      <c r="F25" s="250">
        <f>F17+F20+F21+F24-1</f>
        <v>249421399</v>
      </c>
      <c r="G25" s="174">
        <f>SUM(F25-F21)</f>
        <v>247153399</v>
      </c>
    </row>
    <row r="26" spans="1:7">
      <c r="A26" s="181" t="s">
        <v>347</v>
      </c>
      <c r="B26" s="182">
        <v>3400000</v>
      </c>
      <c r="C26" s="182"/>
      <c r="D26" s="182">
        <v>24140000</v>
      </c>
      <c r="E26" s="182"/>
      <c r="F26" s="253">
        <f>D26</f>
        <v>24140000</v>
      </c>
    </row>
    <row r="27" spans="1:7">
      <c r="A27" s="163" t="s">
        <v>348</v>
      </c>
      <c r="B27" s="164">
        <v>3300000</v>
      </c>
      <c r="C27" s="165"/>
      <c r="D27" s="164">
        <v>18480000</v>
      </c>
      <c r="E27" s="164"/>
      <c r="F27" s="246">
        <f>D27</f>
        <v>18480000</v>
      </c>
    </row>
    <row r="28" spans="1:7">
      <c r="A28" s="163" t="s">
        <v>349</v>
      </c>
      <c r="B28" s="164">
        <v>55360</v>
      </c>
      <c r="C28" s="165">
        <v>135</v>
      </c>
      <c r="D28" s="164">
        <f>B28*C28</f>
        <v>7473600</v>
      </c>
      <c r="E28" s="164"/>
      <c r="F28" s="246">
        <f t="shared" ref="F28:F49" si="0">D28</f>
        <v>7473600</v>
      </c>
    </row>
    <row r="29" spans="1:7">
      <c r="A29" s="163" t="s">
        <v>350</v>
      </c>
      <c r="B29" s="164">
        <v>429000</v>
      </c>
      <c r="C29" s="165">
        <v>52</v>
      </c>
      <c r="D29" s="164">
        <f>B29*C29</f>
        <v>22308000</v>
      </c>
      <c r="E29" s="164"/>
      <c r="F29" s="246">
        <f t="shared" si="0"/>
        <v>22308000</v>
      </c>
    </row>
    <row r="30" spans="1:7">
      <c r="A30" s="163" t="s">
        <v>351</v>
      </c>
      <c r="B30" s="164">
        <v>109000</v>
      </c>
      <c r="C30" s="165">
        <v>90</v>
      </c>
      <c r="D30" s="164">
        <f>B30*C30</f>
        <v>9810000</v>
      </c>
      <c r="E30" s="164"/>
      <c r="F30" s="246">
        <f t="shared" si="0"/>
        <v>9810000</v>
      </c>
    </row>
    <row r="31" spans="1:7">
      <c r="A31" s="160" t="s">
        <v>352</v>
      </c>
      <c r="B31" s="166">
        <v>550000</v>
      </c>
      <c r="C31" s="167">
        <v>20</v>
      </c>
      <c r="D31" s="166">
        <f>B31*C31</f>
        <v>11000000</v>
      </c>
      <c r="E31" s="166"/>
      <c r="F31" s="248">
        <f t="shared" si="0"/>
        <v>11000000</v>
      </c>
    </row>
    <row r="32" spans="1:7">
      <c r="A32" s="160" t="s">
        <v>353</v>
      </c>
      <c r="B32" s="166">
        <v>220000</v>
      </c>
      <c r="C32" s="167">
        <v>31</v>
      </c>
      <c r="D32" s="166">
        <f>B32*C32</f>
        <v>6820000</v>
      </c>
      <c r="E32" s="166"/>
      <c r="F32" s="248">
        <f t="shared" si="0"/>
        <v>6820000</v>
      </c>
    </row>
    <row r="33" spans="1:6">
      <c r="A33" s="163" t="s">
        <v>354</v>
      </c>
      <c r="B33" s="166"/>
      <c r="C33" s="167"/>
      <c r="D33" s="164">
        <f>SUM(D31:D32)</f>
        <v>17820000</v>
      </c>
      <c r="E33" s="166"/>
      <c r="F33" s="246">
        <f>SUM(F31:F32)</f>
        <v>17820000</v>
      </c>
    </row>
    <row r="34" spans="1:6">
      <c r="A34" s="160" t="s">
        <v>355</v>
      </c>
      <c r="B34" s="166">
        <v>372000</v>
      </c>
      <c r="C34" s="167">
        <v>15</v>
      </c>
      <c r="D34" s="166">
        <f>B34*C34</f>
        <v>5580000</v>
      </c>
      <c r="E34" s="166"/>
      <c r="F34" s="248">
        <f t="shared" si="0"/>
        <v>5580000</v>
      </c>
    </row>
    <row r="35" spans="1:6">
      <c r="A35" s="160" t="s">
        <v>356</v>
      </c>
      <c r="B35" s="166">
        <v>148800</v>
      </c>
      <c r="C35" s="167">
        <v>15</v>
      </c>
      <c r="D35" s="166">
        <f>B35*C35</f>
        <v>2232000</v>
      </c>
      <c r="E35" s="166"/>
      <c r="F35" s="248">
        <f t="shared" si="0"/>
        <v>2232000</v>
      </c>
    </row>
    <row r="36" spans="1:6">
      <c r="A36" s="163" t="s">
        <v>357</v>
      </c>
      <c r="B36" s="166"/>
      <c r="C36" s="167"/>
      <c r="D36" s="164">
        <f>SUM(D34:D35)</f>
        <v>7812000</v>
      </c>
      <c r="E36" s="166"/>
      <c r="F36" s="246">
        <f>SUM(F34:F35)</f>
        <v>7812000</v>
      </c>
    </row>
    <row r="37" spans="1:6">
      <c r="A37" s="160" t="s">
        <v>358</v>
      </c>
      <c r="B37" s="166">
        <v>4100000</v>
      </c>
      <c r="C37" s="167">
        <v>12</v>
      </c>
      <c r="D37" s="166">
        <v>4100000</v>
      </c>
      <c r="E37" s="166"/>
      <c r="F37" s="248">
        <f t="shared" si="0"/>
        <v>4100000</v>
      </c>
    </row>
    <row r="38" spans="1:6">
      <c r="A38" s="160" t="s">
        <v>359</v>
      </c>
      <c r="B38" s="166">
        <v>1800</v>
      </c>
      <c r="C38" s="167">
        <v>7605</v>
      </c>
      <c r="D38" s="166">
        <f>B38*C38</f>
        <v>13689000</v>
      </c>
      <c r="E38" s="166"/>
      <c r="F38" s="248">
        <f t="shared" si="0"/>
        <v>13689000</v>
      </c>
    </row>
    <row r="39" spans="1:6">
      <c r="A39" s="163" t="s">
        <v>360</v>
      </c>
      <c r="B39" s="166"/>
      <c r="C39" s="167"/>
      <c r="D39" s="164">
        <f>SUM(D37:D38)</f>
        <v>17789000</v>
      </c>
      <c r="E39" s="166"/>
      <c r="F39" s="246">
        <f>SUM(F37:F38)</f>
        <v>17789000</v>
      </c>
    </row>
    <row r="40" spans="1:6">
      <c r="A40" s="163" t="s">
        <v>361</v>
      </c>
      <c r="B40" s="164"/>
      <c r="C40" s="165"/>
      <c r="D40" s="164">
        <v>10337926</v>
      </c>
      <c r="E40" s="164"/>
      <c r="F40" s="246">
        <f t="shared" si="0"/>
        <v>10337926</v>
      </c>
    </row>
    <row r="41" spans="1:6">
      <c r="A41" s="160" t="s">
        <v>362</v>
      </c>
      <c r="B41" s="166">
        <v>2848000</v>
      </c>
      <c r="C41" s="167">
        <v>4</v>
      </c>
      <c r="D41" s="166">
        <f>B41*C41</f>
        <v>11392000</v>
      </c>
      <c r="E41" s="166"/>
      <c r="F41" s="248">
        <f t="shared" si="0"/>
        <v>11392000</v>
      </c>
    </row>
    <row r="42" spans="1:6">
      <c r="A42" s="160" t="s">
        <v>363</v>
      </c>
      <c r="B42" s="166"/>
      <c r="C42" s="167"/>
      <c r="D42" s="166">
        <v>5021000</v>
      </c>
      <c r="E42" s="166"/>
      <c r="F42" s="248">
        <f t="shared" si="0"/>
        <v>5021000</v>
      </c>
    </row>
    <row r="43" spans="1:6">
      <c r="A43" s="163" t="s">
        <v>364</v>
      </c>
      <c r="B43" s="164"/>
      <c r="C43" s="165"/>
      <c r="D43" s="164">
        <f>SUM(D41:D42)</f>
        <v>16413000</v>
      </c>
      <c r="E43" s="164"/>
      <c r="F43" s="246">
        <f>SUM(F41:F42)</f>
        <v>16413000</v>
      </c>
    </row>
    <row r="44" spans="1:6">
      <c r="A44" s="160" t="s">
        <v>365</v>
      </c>
      <c r="B44" s="166">
        <v>1900000</v>
      </c>
      <c r="C44" s="167">
        <v>23.29</v>
      </c>
      <c r="D44" s="166">
        <v>44251000</v>
      </c>
      <c r="E44" s="166"/>
      <c r="F44" s="248">
        <f t="shared" si="0"/>
        <v>44251000</v>
      </c>
    </row>
    <row r="45" spans="1:6">
      <c r="A45" s="160" t="s">
        <v>366</v>
      </c>
      <c r="B45" s="166"/>
      <c r="C45" s="167"/>
      <c r="D45" s="166">
        <v>39272306</v>
      </c>
      <c r="E45" s="166"/>
      <c r="F45" s="248">
        <f t="shared" si="0"/>
        <v>39272306</v>
      </c>
    </row>
    <row r="46" spans="1:6">
      <c r="A46" s="160" t="s">
        <v>367</v>
      </c>
      <c r="B46" s="166">
        <v>285</v>
      </c>
      <c r="C46" s="167">
        <v>680</v>
      </c>
      <c r="D46" s="166">
        <f>B46*C46</f>
        <v>193800</v>
      </c>
      <c r="E46" s="166"/>
      <c r="F46" s="248">
        <f t="shared" si="0"/>
        <v>193800</v>
      </c>
    </row>
    <row r="47" spans="1:6">
      <c r="A47" s="163" t="s">
        <v>368</v>
      </c>
      <c r="B47" s="164"/>
      <c r="C47" s="165"/>
      <c r="D47" s="164">
        <f>SUM(D44:D46)</f>
        <v>83717106</v>
      </c>
      <c r="E47" s="164"/>
      <c r="F47" s="246">
        <f>SUM(F44:F46)</f>
        <v>83717106</v>
      </c>
    </row>
    <row r="48" spans="1:6">
      <c r="A48" s="160" t="s">
        <v>369</v>
      </c>
      <c r="B48" s="166">
        <v>2993000</v>
      </c>
      <c r="C48" s="167">
        <v>5.4</v>
      </c>
      <c r="D48" s="166">
        <f>B48*C48</f>
        <v>16162200.000000002</v>
      </c>
      <c r="E48" s="166"/>
      <c r="F48" s="248">
        <f t="shared" si="0"/>
        <v>16162200.000000002</v>
      </c>
    </row>
    <row r="49" spans="1:7">
      <c r="A49" s="160" t="s">
        <v>370</v>
      </c>
      <c r="B49" s="166"/>
      <c r="C49" s="167"/>
      <c r="D49" s="166">
        <v>13366000</v>
      </c>
      <c r="E49" s="166"/>
      <c r="F49" s="248">
        <f t="shared" si="0"/>
        <v>13366000</v>
      </c>
    </row>
    <row r="50" spans="1:7" ht="15.75" thickBot="1">
      <c r="A50" s="168" t="s">
        <v>371</v>
      </c>
      <c r="B50" s="169"/>
      <c r="C50" s="170"/>
      <c r="D50" s="169">
        <f>SUM(D48:D49)</f>
        <v>29528200</v>
      </c>
      <c r="E50" s="169"/>
      <c r="F50" s="252">
        <f>SUM(F48:F49)</f>
        <v>29528200</v>
      </c>
      <c r="G50" s="174">
        <f>SUM(F26+F27+F28+F29+F30+F33+F36+F39+F40+F43)</f>
        <v>152383526</v>
      </c>
    </row>
    <row r="51" spans="1:7" ht="15.75" thickBot="1">
      <c r="A51" s="171" t="s">
        <v>372</v>
      </c>
      <c r="B51" s="172"/>
      <c r="C51" s="173"/>
      <c r="D51" s="172">
        <f>D26+D27+D28+D29+D30+D33+D36+D39+D40+D43+D47+D50</f>
        <v>265628832</v>
      </c>
      <c r="E51" s="172"/>
      <c r="F51" s="250">
        <f>F26+F27+F28+F29+F30+F33+F36+F39+F40+F43+F47+F50</f>
        <v>265628832</v>
      </c>
    </row>
    <row r="52" spans="1:7">
      <c r="A52" s="181" t="s">
        <v>373</v>
      </c>
      <c r="B52" s="176">
        <v>1210</v>
      </c>
      <c r="C52" s="177">
        <v>11182</v>
      </c>
      <c r="D52" s="176">
        <f>B52*C52</f>
        <v>13530220</v>
      </c>
      <c r="E52" s="176"/>
      <c r="F52" s="251">
        <f>D52</f>
        <v>13530220</v>
      </c>
    </row>
    <row r="53" spans="1:7">
      <c r="A53" s="163" t="s">
        <v>374</v>
      </c>
      <c r="B53" s="166"/>
      <c r="C53" s="167"/>
      <c r="D53" s="166">
        <v>7493000</v>
      </c>
      <c r="E53" s="166"/>
      <c r="F53" s="248">
        <v>7493000</v>
      </c>
    </row>
    <row r="54" spans="1:7" ht="15.75" thickBot="1">
      <c r="A54" s="168" t="s">
        <v>375</v>
      </c>
      <c r="B54" s="169"/>
      <c r="C54" s="170"/>
      <c r="D54" s="169">
        <f>SUM(D52:D53)</f>
        <v>21023220</v>
      </c>
      <c r="E54" s="169"/>
      <c r="F54" s="252">
        <f>SUM(F52:F53)</f>
        <v>21023220</v>
      </c>
    </row>
    <row r="55" spans="1:7">
      <c r="A55" s="183" t="s">
        <v>199</v>
      </c>
      <c r="B55" s="184"/>
      <c r="C55" s="185"/>
      <c r="D55" s="184">
        <f>D54</f>
        <v>21023220</v>
      </c>
      <c r="E55" s="184"/>
      <c r="F55" s="254">
        <f>F54</f>
        <v>21023220</v>
      </c>
    </row>
    <row r="56" spans="1:7">
      <c r="A56" s="163" t="s">
        <v>290</v>
      </c>
      <c r="B56" s="166"/>
      <c r="C56" s="167"/>
      <c r="D56" s="164">
        <f>613803555</f>
        <v>613803555</v>
      </c>
      <c r="E56" s="166"/>
      <c r="F56" s="246">
        <f>F12+F25+F51+F55</f>
        <v>613803554</v>
      </c>
    </row>
    <row r="57" spans="1:7">
      <c r="A57" s="186" t="s">
        <v>376</v>
      </c>
      <c r="B57" s="166"/>
      <c r="C57" s="167"/>
      <c r="D57" s="166"/>
      <c r="E57" s="166"/>
      <c r="F57" s="248">
        <v>34790340</v>
      </c>
    </row>
    <row r="58" spans="1:7" ht="15.75">
      <c r="A58" s="187" t="s">
        <v>377</v>
      </c>
      <c r="B58" s="188"/>
      <c r="C58" s="167"/>
      <c r="D58" s="166"/>
      <c r="E58" s="166"/>
      <c r="F58" s="248">
        <v>11000000</v>
      </c>
    </row>
    <row r="59" spans="1:7" ht="15.75">
      <c r="A59" s="187" t="s">
        <v>378</v>
      </c>
      <c r="B59" s="188"/>
      <c r="C59" s="167"/>
      <c r="D59" s="166"/>
      <c r="E59" s="166"/>
      <c r="F59" s="248">
        <v>1000000</v>
      </c>
    </row>
    <row r="60" spans="1:7" ht="15.75">
      <c r="A60" s="187" t="s">
        <v>379</v>
      </c>
      <c r="B60" s="188"/>
      <c r="C60" s="167"/>
      <c r="D60" s="166"/>
      <c r="E60" s="166"/>
      <c r="F60" s="248">
        <v>1000000</v>
      </c>
    </row>
    <row r="61" spans="1:7" ht="15.75">
      <c r="A61" s="187" t="s">
        <v>380</v>
      </c>
      <c r="B61" s="188"/>
      <c r="C61" s="167"/>
      <c r="D61" s="166"/>
      <c r="E61" s="166"/>
      <c r="F61" s="248">
        <v>10000000</v>
      </c>
    </row>
    <row r="62" spans="1:7" ht="15.75">
      <c r="A62" s="187" t="s">
        <v>381</v>
      </c>
      <c r="B62" s="188"/>
      <c r="C62" s="167"/>
      <c r="D62" s="166"/>
      <c r="E62" s="166"/>
      <c r="F62" s="248">
        <v>1200000</v>
      </c>
    </row>
    <row r="63" spans="1:7" ht="15.75">
      <c r="A63" s="187" t="s">
        <v>399</v>
      </c>
      <c r="B63" s="188"/>
      <c r="C63" s="167"/>
      <c r="D63" s="166"/>
      <c r="E63" s="166"/>
      <c r="F63" s="248">
        <f>26461594</f>
        <v>26461594</v>
      </c>
    </row>
    <row r="64" spans="1:7" ht="15.75">
      <c r="A64" s="189" t="s">
        <v>54</v>
      </c>
      <c r="B64" s="190"/>
      <c r="C64" s="165"/>
      <c r="D64" s="164"/>
      <c r="E64" s="164"/>
      <c r="F64" s="246">
        <f>SUM(F57:F63)</f>
        <v>85451934</v>
      </c>
    </row>
    <row r="65" spans="1:6" ht="15.75">
      <c r="A65" s="189" t="s">
        <v>56</v>
      </c>
      <c r="B65" s="190"/>
      <c r="C65" s="167"/>
      <c r="D65" s="166"/>
      <c r="E65" s="166"/>
      <c r="F65" s="246">
        <f>F56+F64</f>
        <v>699255488</v>
      </c>
    </row>
    <row r="66" spans="1:6" ht="15.75">
      <c r="A66" s="191" t="s">
        <v>418</v>
      </c>
      <c r="B66" s="188"/>
      <c r="C66" s="192"/>
      <c r="D66" s="193"/>
      <c r="E66" s="193"/>
      <c r="F66" s="255">
        <v>8064500</v>
      </c>
    </row>
    <row r="67" spans="1:6" ht="15.75">
      <c r="A67" s="191" t="s">
        <v>494</v>
      </c>
      <c r="B67" s="188"/>
      <c r="C67" s="192"/>
      <c r="D67" s="193"/>
      <c r="E67" s="193"/>
      <c r="F67" s="255">
        <v>290676</v>
      </c>
    </row>
    <row r="68" spans="1:6" ht="15.75">
      <c r="A68" s="191" t="s">
        <v>427</v>
      </c>
      <c r="B68" s="188"/>
      <c r="C68" s="192"/>
      <c r="D68" s="193"/>
      <c r="E68" s="193"/>
      <c r="F68" s="255">
        <v>3810000</v>
      </c>
    </row>
    <row r="69" spans="1:6" ht="15.75">
      <c r="A69" s="191" t="s">
        <v>422</v>
      </c>
      <c r="B69" s="188"/>
      <c r="C69" s="192"/>
      <c r="D69" s="193"/>
      <c r="E69" s="193"/>
      <c r="F69" s="255">
        <v>6350000</v>
      </c>
    </row>
    <row r="70" spans="1:6" ht="15.75">
      <c r="A70" s="191" t="s">
        <v>502</v>
      </c>
      <c r="B70" s="188"/>
      <c r="C70" s="192"/>
      <c r="D70" s="193"/>
      <c r="E70" s="193"/>
      <c r="F70" s="255">
        <v>71483978</v>
      </c>
    </row>
    <row r="71" spans="1:6" ht="15.75">
      <c r="A71" s="189" t="s">
        <v>58</v>
      </c>
      <c r="B71" s="190"/>
      <c r="C71" s="167"/>
      <c r="D71" s="166"/>
      <c r="E71" s="166"/>
      <c r="F71" s="246">
        <f>SUM(F66:F70)</f>
        <v>89999154</v>
      </c>
    </row>
    <row r="72" spans="1:6" ht="15.75">
      <c r="A72" s="191" t="s">
        <v>382</v>
      </c>
      <c r="B72" s="188"/>
      <c r="C72" s="167"/>
      <c r="D72" s="166"/>
      <c r="E72" s="166"/>
      <c r="F72" s="248">
        <f>848000000+14000000</f>
        <v>862000000</v>
      </c>
    </row>
    <row r="73" spans="1:6" ht="15.75">
      <c r="A73" s="191" t="s">
        <v>62</v>
      </c>
      <c r="B73" s="188"/>
      <c r="C73" s="167"/>
      <c r="D73" s="166"/>
      <c r="E73" s="166"/>
      <c r="F73" s="248">
        <v>34000000</v>
      </c>
    </row>
    <row r="74" spans="1:6" ht="15.75">
      <c r="A74" s="191" t="s">
        <v>64</v>
      </c>
      <c r="B74" s="188"/>
      <c r="C74" s="167"/>
      <c r="D74" s="166"/>
      <c r="E74" s="166"/>
      <c r="F74" s="248">
        <v>2500000</v>
      </c>
    </row>
    <row r="75" spans="1:6" ht="15.75">
      <c r="A75" s="189" t="s">
        <v>124</v>
      </c>
      <c r="B75" s="190"/>
      <c r="C75" s="167"/>
      <c r="D75" s="166"/>
      <c r="E75" s="166"/>
      <c r="F75" s="246">
        <f>SUM(F72:F74)</f>
        <v>898500000</v>
      </c>
    </row>
    <row r="76" spans="1:6" ht="15.75">
      <c r="A76" s="191" t="s">
        <v>383</v>
      </c>
      <c r="B76" s="188"/>
      <c r="C76" s="167"/>
      <c r="D76" s="166"/>
      <c r="E76" s="166"/>
      <c r="F76" s="248">
        <f>'[2]Kmd. Önkorm.kötelező '!$C$16-F80-F81</f>
        <v>57315000</v>
      </c>
    </row>
    <row r="77" spans="1:6" ht="15.75">
      <c r="A77" s="191" t="s">
        <v>471</v>
      </c>
      <c r="B77" s="188"/>
      <c r="C77" s="167"/>
      <c r="D77" s="166"/>
      <c r="E77" s="166"/>
      <c r="F77" s="248">
        <f>'[2]Kmd. Hivatal kötelező'!$C$16</f>
        <v>9500000</v>
      </c>
    </row>
    <row r="78" spans="1:6" ht="15.75">
      <c r="A78" s="191" t="s">
        <v>469</v>
      </c>
      <c r="B78" s="188"/>
      <c r="C78" s="167"/>
      <c r="D78" s="166"/>
      <c r="E78" s="166"/>
      <c r="F78" s="248">
        <f>13000000+4000000+4500000+2000000</f>
        <v>23500000</v>
      </c>
    </row>
    <row r="79" spans="1:6" ht="15.75">
      <c r="A79" s="191" t="s">
        <v>470</v>
      </c>
      <c r="B79" s="188"/>
      <c r="C79" s="167"/>
      <c r="D79" s="166"/>
      <c r="E79" s="166"/>
      <c r="F79" s="248">
        <f>'[2]Kmd. Város Gondn.kötelező'!$C$16</f>
        <v>170021572</v>
      </c>
    </row>
    <row r="80" spans="1:6" ht="15.75">
      <c r="A80" s="191" t="s">
        <v>384</v>
      </c>
      <c r="B80" s="188"/>
      <c r="C80" s="167"/>
      <c r="D80" s="166"/>
      <c r="E80" s="166"/>
      <c r="F80" s="248">
        <v>72000000</v>
      </c>
    </row>
    <row r="81" spans="1:7" ht="15.75">
      <c r="A81" s="191" t="s">
        <v>385</v>
      </c>
      <c r="B81" s="188"/>
      <c r="C81" s="167"/>
      <c r="D81" s="166"/>
      <c r="E81" s="166"/>
      <c r="F81" s="248">
        <v>7830000</v>
      </c>
      <c r="G81" s="174"/>
    </row>
    <row r="82" spans="1:7" ht="15.75">
      <c r="A82" s="189" t="s">
        <v>123</v>
      </c>
      <c r="B82" s="188"/>
      <c r="C82" s="167"/>
      <c r="D82" s="166"/>
      <c r="E82" s="166"/>
      <c r="F82" s="246">
        <f>SUM(F76:F81)</f>
        <v>340166572</v>
      </c>
    </row>
    <row r="83" spans="1:7" ht="15.75">
      <c r="A83" s="187" t="s">
        <v>70</v>
      </c>
      <c r="B83" s="188"/>
      <c r="C83" s="167"/>
      <c r="D83" s="166"/>
      <c r="E83" s="166"/>
      <c r="F83" s="248">
        <v>50000000</v>
      </c>
    </row>
    <row r="84" spans="1:7" ht="15.75">
      <c r="A84" s="187" t="s">
        <v>472</v>
      </c>
      <c r="B84" s="188"/>
      <c r="C84" s="167"/>
      <c r="D84" s="166"/>
      <c r="E84" s="166"/>
      <c r="F84" s="248">
        <v>1800000</v>
      </c>
    </row>
    <row r="85" spans="1:7" ht="15.75">
      <c r="A85" s="187" t="s">
        <v>473</v>
      </c>
      <c r="B85" s="188"/>
      <c r="C85" s="167"/>
      <c r="D85" s="166"/>
      <c r="E85" s="166"/>
      <c r="F85" s="248">
        <v>500000</v>
      </c>
    </row>
    <row r="86" spans="1:7" ht="15.75">
      <c r="A86" s="194" t="s">
        <v>72</v>
      </c>
      <c r="B86" s="188"/>
      <c r="C86" s="167"/>
      <c r="D86" s="166"/>
      <c r="E86" s="166"/>
      <c r="F86" s="246">
        <f>SUM(F83:F85)</f>
        <v>52300000</v>
      </c>
    </row>
    <row r="87" spans="1:7" ht="15.75">
      <c r="A87" s="187" t="s">
        <v>387</v>
      </c>
      <c r="B87" s="190"/>
      <c r="C87" s="167"/>
      <c r="D87" s="166"/>
      <c r="E87" s="166"/>
      <c r="F87" s="248">
        <f>5000000+2500000</f>
        <v>7500000</v>
      </c>
    </row>
    <row r="88" spans="1:7" ht="15.75">
      <c r="A88" s="187" t="s">
        <v>503</v>
      </c>
      <c r="B88" s="190"/>
      <c r="C88" s="167"/>
      <c r="D88" s="166"/>
      <c r="E88" s="166"/>
      <c r="F88" s="246">
        <f>SUM(F87)</f>
        <v>7500000</v>
      </c>
    </row>
    <row r="89" spans="1:7" ht="15.75">
      <c r="A89" s="194" t="s">
        <v>72</v>
      </c>
      <c r="B89" s="190"/>
      <c r="C89" s="167"/>
      <c r="D89" s="166"/>
      <c r="E89" s="166"/>
      <c r="F89" s="246">
        <f>F86+F88</f>
        <v>59800000</v>
      </c>
    </row>
    <row r="90" spans="1:7" ht="15.75">
      <c r="A90" s="191" t="s">
        <v>493</v>
      </c>
      <c r="B90" s="188"/>
      <c r="C90" s="192"/>
      <c r="D90" s="193"/>
      <c r="E90" s="193"/>
      <c r="F90" s="255">
        <v>30000000</v>
      </c>
    </row>
    <row r="91" spans="1:7" ht="15.75">
      <c r="A91" s="187" t="s">
        <v>386</v>
      </c>
      <c r="B91" s="190"/>
      <c r="C91" s="167"/>
      <c r="D91" s="166"/>
      <c r="E91" s="166"/>
      <c r="F91" s="248">
        <v>360000</v>
      </c>
    </row>
    <row r="92" spans="1:7" ht="15.75">
      <c r="A92" s="194" t="s">
        <v>125</v>
      </c>
      <c r="B92" s="190"/>
      <c r="C92" s="165"/>
      <c r="D92" s="164"/>
      <c r="E92" s="164"/>
      <c r="F92" s="246">
        <f>SUM(F90:F91)</f>
        <v>30360000</v>
      </c>
    </row>
    <row r="93" spans="1:7" ht="15.75">
      <c r="A93" s="187" t="s">
        <v>127</v>
      </c>
      <c r="B93" s="188"/>
      <c r="C93" s="167"/>
      <c r="D93" s="166"/>
      <c r="E93" s="166"/>
      <c r="F93" s="248">
        <f>'[2]Kmd. Önkorm.kötelező '!$C$24</f>
        <v>759117520</v>
      </c>
    </row>
    <row r="94" spans="1:7" ht="15.75">
      <c r="A94" s="187" t="s">
        <v>275</v>
      </c>
      <c r="B94" s="188"/>
      <c r="C94" s="167"/>
      <c r="D94" s="166"/>
      <c r="E94" s="166"/>
      <c r="F94" s="248">
        <f>'[2]Bevételek  összesen '!$C$26</f>
        <v>418432907</v>
      </c>
    </row>
    <row r="95" spans="1:7" ht="15.75">
      <c r="A95" s="187" t="s">
        <v>504</v>
      </c>
      <c r="B95" s="188"/>
      <c r="C95" s="167"/>
      <c r="D95" s="166"/>
      <c r="E95" s="166"/>
      <c r="F95" s="246">
        <f>F93+F94</f>
        <v>1177550427</v>
      </c>
    </row>
    <row r="96" spans="1:7" ht="15.75">
      <c r="A96" s="187" t="s">
        <v>400</v>
      </c>
      <c r="B96" s="188"/>
      <c r="C96" s="167"/>
      <c r="D96" s="166"/>
      <c r="E96" s="166"/>
      <c r="F96" s="248">
        <v>20599371</v>
      </c>
    </row>
    <row r="97" spans="1:6" ht="15.75">
      <c r="A97" s="187" t="s">
        <v>388</v>
      </c>
      <c r="B97" s="188"/>
      <c r="C97" s="167"/>
      <c r="D97" s="166"/>
      <c r="E97" s="166"/>
      <c r="F97" s="248">
        <f>'[2]Bevételek  összesen '!$C$27</f>
        <v>1164119681</v>
      </c>
    </row>
    <row r="98" spans="1:6" ht="15.75">
      <c r="A98" s="187" t="s">
        <v>389</v>
      </c>
      <c r="B98" s="188"/>
      <c r="C98" s="167"/>
      <c r="D98" s="166"/>
      <c r="E98" s="166"/>
      <c r="F98" s="248">
        <f>'[2]Kmd. Önkorm.kötelező '!$C$27</f>
        <v>98613391</v>
      </c>
    </row>
    <row r="99" spans="1:6" ht="15.75">
      <c r="A99" s="194" t="s">
        <v>181</v>
      </c>
      <c r="B99" s="190"/>
      <c r="C99" s="167"/>
      <c r="D99" s="166"/>
      <c r="E99" s="166"/>
      <c r="F99" s="246">
        <f>F96+F97+F98</f>
        <v>1283332443</v>
      </c>
    </row>
    <row r="100" spans="1:6" ht="15.75">
      <c r="A100" s="194" t="s">
        <v>184</v>
      </c>
      <c r="B100" s="190"/>
      <c r="C100" s="167"/>
      <c r="D100" s="166"/>
      <c r="E100" s="166"/>
      <c r="F100" s="246">
        <f>F56+F64+F71+F75+F82+F86+F88+F92+F95+F99</f>
        <v>4578964084</v>
      </c>
    </row>
    <row r="101" spans="1:6">
      <c r="B101" s="174"/>
      <c r="C101" s="195"/>
      <c r="D101" s="174"/>
      <c r="E101" s="174"/>
      <c r="F101" s="63"/>
    </row>
    <row r="102" spans="1:6">
      <c r="F102" s="63">
        <v>4578964084</v>
      </c>
    </row>
    <row r="104" spans="1:6">
      <c r="F104" s="63">
        <f>F102-F100-20599371</f>
        <v>-20599371</v>
      </c>
    </row>
  </sheetData>
  <pageMargins left="0.7" right="0.7" top="0.75" bottom="0.75" header="0.3" footer="0.3"/>
  <pageSetup paperSize="9" scale="49" orientation="portrait" r:id="rId1"/>
  <headerFooter>
    <oddHeader>&amp;CKörmend Város Önkormányzata bevételei
 kiemelt előirányzatonként a 2019. évben&amp;R"5. melléklet .../2019.(...) önkormányzati rendelethez
 adatok Ft-ban"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I105"/>
  <sheetViews>
    <sheetView view="pageBreakPreview" topLeftCell="A37" zoomScale="60" zoomScaleNormal="100" workbookViewId="0">
      <selection activeCell="D47" sqref="D47"/>
    </sheetView>
  </sheetViews>
  <sheetFormatPr defaultColWidth="9.140625" defaultRowHeight="21"/>
  <cols>
    <col min="1" max="1" width="6" style="93" customWidth="1"/>
    <col min="2" max="2" width="57.7109375" style="93" customWidth="1"/>
    <col min="3" max="3" width="23.7109375" style="93" customWidth="1"/>
    <col min="4" max="4" width="22.140625" style="149" customWidth="1"/>
    <col min="5" max="5" width="19.42578125" style="149" bestFit="1" customWidth="1"/>
    <col min="6" max="6" width="17" style="93" bestFit="1" customWidth="1"/>
    <col min="7" max="7" width="18" style="93" bestFit="1" customWidth="1"/>
    <col min="8" max="8" width="9.140625" style="93"/>
    <col min="9" max="9" width="10.7109375" style="93" bestFit="1" customWidth="1"/>
    <col min="10" max="16384" width="9.140625" style="93"/>
  </cols>
  <sheetData>
    <row r="2" spans="1:7">
      <c r="A2" s="307" t="s">
        <v>130</v>
      </c>
      <c r="B2" s="308"/>
      <c r="C2" s="308"/>
      <c r="D2" s="308"/>
    </row>
    <row r="3" spans="1:7">
      <c r="A3" s="94"/>
      <c r="B3" s="95"/>
      <c r="C3" s="95"/>
      <c r="D3" s="147" t="s">
        <v>259</v>
      </c>
    </row>
    <row r="4" spans="1:7">
      <c r="A4" s="91" t="s">
        <v>200</v>
      </c>
      <c r="B4" s="89"/>
      <c r="C4" s="89"/>
      <c r="D4" s="99">
        <f>'[1]kiadások  összesen '!$AL$5</f>
        <v>409012720</v>
      </c>
    </row>
    <row r="5" spans="1:7">
      <c r="A5" s="91" t="s">
        <v>201</v>
      </c>
      <c r="B5" s="89"/>
      <c r="C5" s="89"/>
      <c r="D5" s="99">
        <f>'[1]kiadások  összesen '!$AL$6</f>
        <v>87604981</v>
      </c>
    </row>
    <row r="6" spans="1:7">
      <c r="A6" s="91" t="s">
        <v>202</v>
      </c>
      <c r="B6" s="89"/>
      <c r="C6" s="89"/>
      <c r="D6" s="99">
        <f>'[1]kiadások  összesen '!$AL$7</f>
        <v>940277448</v>
      </c>
    </row>
    <row r="7" spans="1:7">
      <c r="A7" s="91" t="s">
        <v>203</v>
      </c>
      <c r="B7" s="89"/>
      <c r="C7" s="89"/>
      <c r="D7" s="99">
        <f>'[1]kiadások  összesen '!$AL$8</f>
        <v>20667000</v>
      </c>
    </row>
    <row r="8" spans="1:7">
      <c r="A8" s="91" t="s">
        <v>311</v>
      </c>
      <c r="B8" s="89"/>
      <c r="C8" s="89"/>
      <c r="D8" s="99">
        <f>'[1]kiadások  összesen '!$AL$9</f>
        <v>5875524</v>
      </c>
    </row>
    <row r="9" spans="1:7">
      <c r="A9" s="304" t="s">
        <v>204</v>
      </c>
      <c r="B9" s="304"/>
      <c r="C9" s="89"/>
      <c r="D9" s="99">
        <f>'[1]kiadások  összesen '!$AL$10</f>
        <v>668667533</v>
      </c>
      <c r="E9" s="151">
        <f>D19+D26+D33+D35</f>
        <v>668667533</v>
      </c>
      <c r="G9" s="158"/>
    </row>
    <row r="10" spans="1:7">
      <c r="A10" s="89"/>
      <c r="B10" s="91" t="s">
        <v>205</v>
      </c>
      <c r="C10" s="89"/>
      <c r="D10" s="150"/>
    </row>
    <row r="11" spans="1:7">
      <c r="A11" s="89"/>
      <c r="B11" s="89" t="s">
        <v>206</v>
      </c>
      <c r="C11" s="88"/>
      <c r="D11" s="150">
        <v>152383526</v>
      </c>
    </row>
    <row r="12" spans="1:7" ht="40.5">
      <c r="A12" s="89"/>
      <c r="B12" s="96" t="s">
        <v>207</v>
      </c>
      <c r="C12" s="88"/>
      <c r="D12" s="150">
        <v>48633233</v>
      </c>
    </row>
    <row r="13" spans="1:7" ht="40.5">
      <c r="A13" s="89"/>
      <c r="B13" s="96" t="s">
        <v>208</v>
      </c>
      <c r="C13" s="88"/>
      <c r="D13" s="150">
        <v>6747091</v>
      </c>
    </row>
    <row r="14" spans="1:7" ht="40.5">
      <c r="A14" s="89"/>
      <c r="B14" s="96" t="s">
        <v>209</v>
      </c>
      <c r="C14" s="88"/>
      <c r="D14" s="150">
        <v>6451966</v>
      </c>
    </row>
    <row r="15" spans="1:7">
      <c r="A15" s="89"/>
      <c r="B15" s="89" t="s">
        <v>281</v>
      </c>
      <c r="C15" s="88"/>
      <c r="D15" s="150">
        <f>10734720</f>
        <v>10734720</v>
      </c>
    </row>
    <row r="16" spans="1:7">
      <c r="A16" s="89"/>
      <c r="B16" s="89" t="s">
        <v>282</v>
      </c>
      <c r="C16" s="88"/>
      <c r="D16" s="150">
        <f>1062290</f>
        <v>1062290</v>
      </c>
    </row>
    <row r="17" spans="1:6">
      <c r="A17" s="89"/>
      <c r="B17" s="89" t="s">
        <v>278</v>
      </c>
      <c r="C17" s="88"/>
      <c r="D17" s="150">
        <v>34790340</v>
      </c>
    </row>
    <row r="18" spans="1:6">
      <c r="A18" s="89"/>
      <c r="B18" s="89" t="s">
        <v>460</v>
      </c>
      <c r="C18" s="88"/>
      <c r="D18" s="150">
        <v>12603626</v>
      </c>
    </row>
    <row r="19" spans="1:6" ht="40.5">
      <c r="A19" s="89"/>
      <c r="B19" s="97" t="s">
        <v>210</v>
      </c>
      <c r="C19" s="88">
        <f>SUM(C11:C18)</f>
        <v>0</v>
      </c>
      <c r="D19" s="150">
        <f t="shared" ref="D19" si="0">SUM(D11:D18)</f>
        <v>273406792</v>
      </c>
    </row>
    <row r="20" spans="1:6">
      <c r="A20" s="89"/>
      <c r="B20" s="89"/>
      <c r="C20" s="88"/>
      <c r="D20" s="150"/>
    </row>
    <row r="21" spans="1:6">
      <c r="A21" s="89"/>
      <c r="B21" s="91" t="s">
        <v>211</v>
      </c>
      <c r="C21" s="88"/>
      <c r="D21" s="150"/>
    </row>
    <row r="22" spans="1:6">
      <c r="A22" s="89"/>
      <c r="B22" s="89" t="s">
        <v>212</v>
      </c>
      <c r="C22" s="88"/>
      <c r="D22" s="150">
        <f>229107070+18046329</f>
        <v>247153399</v>
      </c>
    </row>
    <row r="23" spans="1:6">
      <c r="A23" s="89"/>
      <c r="B23" s="89" t="s">
        <v>213</v>
      </c>
      <c r="C23" s="88"/>
      <c r="D23" s="150">
        <f>39681262+3173328</f>
        <v>42854590</v>
      </c>
    </row>
    <row r="24" spans="1:6">
      <c r="A24" s="89"/>
      <c r="B24" s="89" t="s">
        <v>280</v>
      </c>
      <c r="C24" s="88"/>
      <c r="D24" s="150">
        <f>47318735</f>
        <v>47318735</v>
      </c>
    </row>
    <row r="25" spans="1:6">
      <c r="A25" s="89"/>
      <c r="B25" s="89" t="s">
        <v>484</v>
      </c>
      <c r="C25" s="88"/>
      <c r="D25" s="150">
        <f>12305994+300000</f>
        <v>12605994</v>
      </c>
    </row>
    <row r="26" spans="1:6" ht="40.5">
      <c r="A26" s="89"/>
      <c r="B26" s="97" t="s">
        <v>211</v>
      </c>
      <c r="C26" s="88"/>
      <c r="D26" s="150">
        <f>SUM(D22:D25)</f>
        <v>349932718</v>
      </c>
      <c r="F26" s="158"/>
    </row>
    <row r="27" spans="1:6">
      <c r="A27" s="89"/>
      <c r="B27" s="97"/>
      <c r="C27" s="88"/>
      <c r="D27" s="150"/>
    </row>
    <row r="28" spans="1:6">
      <c r="A28" s="89"/>
      <c r="B28" s="91" t="s">
        <v>214</v>
      </c>
      <c r="C28" s="88"/>
      <c r="D28" s="150"/>
    </row>
    <row r="29" spans="1:6">
      <c r="A29" s="89"/>
      <c r="B29" s="89" t="s">
        <v>215</v>
      </c>
      <c r="C29" s="88"/>
      <c r="D29" s="150">
        <f>29528200</f>
        <v>29528200</v>
      </c>
    </row>
    <row r="30" spans="1:6">
      <c r="A30" s="89"/>
      <c r="B30" s="89" t="s">
        <v>216</v>
      </c>
      <c r="C30" s="88"/>
      <c r="D30" s="150">
        <f>3217579</f>
        <v>3217579</v>
      </c>
    </row>
    <row r="31" spans="1:6">
      <c r="A31" s="89"/>
      <c r="B31" s="89" t="s">
        <v>283</v>
      </c>
      <c r="C31" s="88"/>
      <c r="D31" s="150">
        <f>9514335</f>
        <v>9514335</v>
      </c>
    </row>
    <row r="32" spans="1:6">
      <c r="A32" s="89"/>
      <c r="B32" s="89" t="s">
        <v>279</v>
      </c>
      <c r="C32" s="88"/>
      <c r="D32" s="150">
        <f>799909</f>
        <v>799909</v>
      </c>
    </row>
    <row r="33" spans="1:8">
      <c r="A33" s="89"/>
      <c r="B33" s="91" t="s">
        <v>217</v>
      </c>
      <c r="C33" s="88"/>
      <c r="D33" s="150">
        <f t="shared" ref="D33" si="1">SUM(D29:D32)</f>
        <v>43060023</v>
      </c>
    </row>
    <row r="34" spans="1:8">
      <c r="A34" s="89"/>
      <c r="B34" s="89"/>
      <c r="C34" s="88"/>
      <c r="D34" s="150"/>
    </row>
    <row r="35" spans="1:8">
      <c r="A35" s="89"/>
      <c r="B35" s="89" t="s">
        <v>218</v>
      </c>
      <c r="C35" s="88"/>
      <c r="D35" s="150">
        <v>2268000</v>
      </c>
    </row>
    <row r="36" spans="1:8">
      <c r="A36" s="91" t="s">
        <v>219</v>
      </c>
      <c r="B36" s="89"/>
      <c r="C36" s="88"/>
      <c r="D36" s="99">
        <f>SUM(D37:D40)</f>
        <v>41650000</v>
      </c>
      <c r="H36" s="196"/>
    </row>
    <row r="37" spans="1:8">
      <c r="A37" s="89"/>
      <c r="B37" s="89" t="s">
        <v>479</v>
      </c>
      <c r="C37" s="88"/>
      <c r="D37" s="150">
        <f>30000000+750000</f>
        <v>30750000</v>
      </c>
    </row>
    <row r="38" spans="1:8">
      <c r="A38" s="89"/>
      <c r="B38" s="89" t="s">
        <v>393</v>
      </c>
      <c r="C38" s="88"/>
      <c r="D38" s="150">
        <v>1000000</v>
      </c>
    </row>
    <row r="39" spans="1:8">
      <c r="A39" s="89"/>
      <c r="B39" s="89" t="s">
        <v>394</v>
      </c>
      <c r="C39" s="88"/>
      <c r="D39" s="150">
        <v>900000</v>
      </c>
    </row>
    <row r="40" spans="1:8">
      <c r="A40" s="89"/>
      <c r="B40" s="89" t="s">
        <v>478</v>
      </c>
      <c r="C40" s="88"/>
      <c r="D40" s="150">
        <v>9000000</v>
      </c>
    </row>
    <row r="41" spans="1:8">
      <c r="A41" s="309" t="s">
        <v>401</v>
      </c>
      <c r="B41" s="310"/>
      <c r="C41" s="201"/>
      <c r="D41" s="99">
        <f>SUM(D42:D45)</f>
        <v>20800000</v>
      </c>
    </row>
    <row r="42" spans="1:8">
      <c r="A42" s="197"/>
      <c r="B42" s="200" t="s">
        <v>476</v>
      </c>
      <c r="C42" s="88"/>
      <c r="D42" s="150">
        <f>12000000+62000</f>
        <v>12062000</v>
      </c>
    </row>
    <row r="43" spans="1:8">
      <c r="A43" s="197"/>
      <c r="B43" s="200" t="s">
        <v>475</v>
      </c>
      <c r="C43" s="88"/>
      <c r="D43" s="150">
        <v>2238000</v>
      </c>
    </row>
    <row r="44" spans="1:8">
      <c r="A44" s="197"/>
      <c r="B44" s="198" t="s">
        <v>395</v>
      </c>
      <c r="C44" s="88"/>
      <c r="D44" s="150">
        <v>2500000</v>
      </c>
    </row>
    <row r="45" spans="1:8">
      <c r="A45" s="197"/>
      <c r="B45" s="202" t="s">
        <v>477</v>
      </c>
      <c r="C45" s="150"/>
      <c r="D45" s="150">
        <v>4000000</v>
      </c>
      <c r="E45" s="151"/>
    </row>
    <row r="46" spans="1:8">
      <c r="A46" s="91" t="s">
        <v>220</v>
      </c>
      <c r="B46" s="89"/>
      <c r="C46" s="89"/>
      <c r="D46" s="99">
        <f>D4+D5+D6+D7+D8+D9+D36+D41</f>
        <v>2194555206</v>
      </c>
    </row>
    <row r="47" spans="1:8">
      <c r="A47" s="98" t="s">
        <v>273</v>
      </c>
      <c r="B47" s="90"/>
      <c r="C47" s="90"/>
      <c r="D47" s="99">
        <f>K.1!B13</f>
        <v>18198892</v>
      </c>
    </row>
    <row r="48" spans="1:8">
      <c r="A48" s="98" t="s">
        <v>274</v>
      </c>
      <c r="B48" s="90"/>
      <c r="C48" s="90"/>
      <c r="D48" s="99">
        <f>K.1!B14</f>
        <v>7187655</v>
      </c>
    </row>
    <row r="49" spans="1:7">
      <c r="A49" s="98" t="s">
        <v>221</v>
      </c>
      <c r="B49" s="90"/>
      <c r="C49" s="90"/>
      <c r="D49" s="99">
        <f>SUM(D46:D48)</f>
        <v>2219941753</v>
      </c>
    </row>
    <row r="50" spans="1:7">
      <c r="A50" s="305" t="s">
        <v>226</v>
      </c>
      <c r="B50" s="306"/>
      <c r="C50" s="306"/>
      <c r="D50" s="306"/>
    </row>
    <row r="51" spans="1:7">
      <c r="A51" s="98" t="s">
        <v>222</v>
      </c>
      <c r="B51" s="90"/>
      <c r="C51" s="90"/>
      <c r="D51" s="99">
        <f>'[1]kiadások  összesen '!$AL$21</f>
        <v>2099477957</v>
      </c>
    </row>
    <row r="52" spans="1:7">
      <c r="A52" s="98" t="s">
        <v>223</v>
      </c>
      <c r="B52" s="90"/>
      <c r="C52" s="90"/>
      <c r="D52" s="99">
        <f>'[1]kiadások  összesen '!$AL$25</f>
        <v>160656424</v>
      </c>
    </row>
    <row r="53" spans="1:7">
      <c r="A53" s="98" t="s">
        <v>224</v>
      </c>
      <c r="B53" s="90"/>
      <c r="C53" s="90"/>
      <c r="D53" s="99">
        <f>SUM(D54:D57)</f>
        <v>20639295</v>
      </c>
    </row>
    <row r="54" spans="1:7">
      <c r="A54" s="98"/>
      <c r="B54" s="302" t="s">
        <v>481</v>
      </c>
      <c r="C54" s="303"/>
      <c r="D54" s="150">
        <v>5800000</v>
      </c>
    </row>
    <row r="55" spans="1:7">
      <c r="A55" s="98"/>
      <c r="B55" s="302" t="s">
        <v>480</v>
      </c>
      <c r="C55" s="303"/>
      <c r="D55" s="150">
        <v>400000</v>
      </c>
    </row>
    <row r="56" spans="1:7">
      <c r="A56" s="98"/>
      <c r="B56" s="302" t="s">
        <v>483</v>
      </c>
      <c r="C56" s="303"/>
      <c r="D56" s="150">
        <v>10000000</v>
      </c>
    </row>
    <row r="57" spans="1:7">
      <c r="A57" s="98"/>
      <c r="B57" s="302" t="s">
        <v>482</v>
      </c>
      <c r="C57" s="303"/>
      <c r="D57" s="150">
        <v>4439295</v>
      </c>
    </row>
    <row r="58" spans="1:7">
      <c r="A58" s="297" t="s">
        <v>269</v>
      </c>
      <c r="B58" s="298"/>
      <c r="C58" s="299"/>
      <c r="D58" s="99">
        <f>K.1!B23</f>
        <v>40952743</v>
      </c>
    </row>
    <row r="59" spans="1:7">
      <c r="A59" s="297" t="s">
        <v>474</v>
      </c>
      <c r="B59" s="298"/>
      <c r="C59" s="299"/>
      <c r="D59" s="99">
        <f>K.1!B24</f>
        <v>8790676</v>
      </c>
    </row>
    <row r="60" spans="1:7">
      <c r="A60" s="297" t="s">
        <v>310</v>
      </c>
      <c r="B60" s="300"/>
      <c r="C60" s="301"/>
      <c r="D60" s="99">
        <f>K.1!B25</f>
        <v>7905865</v>
      </c>
    </row>
    <row r="61" spans="1:7">
      <c r="A61" s="91" t="s">
        <v>225</v>
      </c>
      <c r="B61" s="89"/>
      <c r="C61" s="89"/>
      <c r="D61" s="99">
        <f>D51+D52+D53+D58+D59+D60</f>
        <v>2338422960</v>
      </c>
      <c r="G61" s="158"/>
    </row>
    <row r="62" spans="1:7">
      <c r="A62" s="91" t="s">
        <v>272</v>
      </c>
      <c r="B62" s="89"/>
      <c r="C62" s="89"/>
      <c r="D62" s="99">
        <v>20599371</v>
      </c>
      <c r="E62" s="151"/>
    </row>
    <row r="63" spans="1:7">
      <c r="A63" s="91" t="s">
        <v>188</v>
      </c>
      <c r="B63" s="89"/>
      <c r="C63" s="89"/>
      <c r="D63" s="99">
        <f>SUM(D49,D61+D62)</f>
        <v>4578964084</v>
      </c>
      <c r="E63" s="152"/>
    </row>
    <row r="64" spans="1:7">
      <c r="A64" s="92"/>
      <c r="B64" s="92"/>
      <c r="C64" s="92"/>
      <c r="D64" s="153"/>
    </row>
    <row r="65" spans="1:9">
      <c r="A65" s="92"/>
      <c r="B65" s="92"/>
      <c r="C65" s="92"/>
      <c r="D65" s="11">
        <v>4578964084</v>
      </c>
    </row>
    <row r="66" spans="1:9">
      <c r="A66" s="92"/>
      <c r="B66" s="92"/>
      <c r="C66" s="92"/>
      <c r="D66" s="153"/>
    </row>
    <row r="67" spans="1:9">
      <c r="A67" s="92"/>
      <c r="B67" s="92"/>
      <c r="C67" s="92"/>
      <c r="D67" s="153">
        <f>D63-D65</f>
        <v>0</v>
      </c>
      <c r="I67" s="158"/>
    </row>
    <row r="68" spans="1:9">
      <c r="A68" s="92"/>
      <c r="B68" s="92"/>
      <c r="C68" s="92"/>
      <c r="D68" s="153"/>
    </row>
    <row r="69" spans="1:9">
      <c r="A69" s="92"/>
      <c r="B69" s="92"/>
      <c r="C69" s="92"/>
      <c r="D69" s="153"/>
    </row>
    <row r="70" spans="1:9">
      <c r="A70" s="92"/>
      <c r="B70" s="92"/>
      <c r="C70" s="92"/>
      <c r="D70" s="148"/>
      <c r="E70" s="151"/>
    </row>
    <row r="71" spans="1:9">
      <c r="A71" s="92"/>
      <c r="B71" s="92"/>
      <c r="C71" s="92"/>
      <c r="D71" s="148"/>
    </row>
    <row r="72" spans="1:9">
      <c r="A72" s="92"/>
      <c r="B72" s="92"/>
      <c r="C72" s="92"/>
      <c r="D72" s="148"/>
    </row>
    <row r="73" spans="1:9">
      <c r="A73" s="92"/>
      <c r="B73" s="92"/>
      <c r="C73" s="92"/>
      <c r="D73" s="148"/>
    </row>
    <row r="74" spans="1:9">
      <c r="A74" s="92"/>
      <c r="B74" s="92"/>
      <c r="C74" s="92"/>
      <c r="D74" s="148"/>
    </row>
    <row r="75" spans="1:9">
      <c r="A75" s="92"/>
      <c r="B75" s="92"/>
      <c r="C75" s="92"/>
      <c r="D75" s="148"/>
    </row>
    <row r="76" spans="1:9">
      <c r="A76" s="92"/>
      <c r="B76" s="92"/>
      <c r="C76" s="92"/>
      <c r="D76" s="148"/>
    </row>
    <row r="77" spans="1:9">
      <c r="A77" s="92"/>
      <c r="B77" s="92"/>
      <c r="C77" s="92"/>
      <c r="D77" s="148"/>
    </row>
    <row r="78" spans="1:9">
      <c r="A78" s="92"/>
      <c r="B78" s="92"/>
      <c r="C78" s="92"/>
      <c r="D78" s="148"/>
    </row>
    <row r="79" spans="1:9">
      <c r="A79" s="92"/>
      <c r="B79" s="92"/>
      <c r="C79" s="92"/>
      <c r="D79" s="148"/>
    </row>
    <row r="80" spans="1:9">
      <c r="A80" s="92"/>
      <c r="B80" s="92"/>
      <c r="C80" s="92"/>
      <c r="D80" s="148"/>
    </row>
    <row r="81" spans="1:4">
      <c r="A81" s="92"/>
      <c r="B81" s="92"/>
      <c r="C81" s="92"/>
      <c r="D81" s="148"/>
    </row>
    <row r="82" spans="1:4">
      <c r="A82" s="92"/>
      <c r="B82" s="92"/>
      <c r="C82" s="92"/>
      <c r="D82" s="148"/>
    </row>
    <row r="83" spans="1:4">
      <c r="A83" s="92"/>
      <c r="B83" s="92"/>
      <c r="C83" s="92"/>
      <c r="D83" s="148"/>
    </row>
    <row r="84" spans="1:4">
      <c r="A84" s="92"/>
      <c r="B84" s="92"/>
      <c r="C84" s="92"/>
      <c r="D84" s="148"/>
    </row>
    <row r="85" spans="1:4">
      <c r="A85" s="92"/>
      <c r="B85" s="92"/>
      <c r="C85" s="92"/>
      <c r="D85" s="148"/>
    </row>
    <row r="86" spans="1:4">
      <c r="A86" s="92"/>
      <c r="B86" s="92"/>
      <c r="C86" s="92"/>
      <c r="D86" s="148"/>
    </row>
    <row r="87" spans="1:4">
      <c r="A87" s="92"/>
      <c r="B87" s="92"/>
      <c r="C87" s="92"/>
      <c r="D87" s="148"/>
    </row>
    <row r="88" spans="1:4">
      <c r="A88" s="92"/>
      <c r="B88" s="92"/>
      <c r="C88" s="92"/>
      <c r="D88" s="148"/>
    </row>
    <row r="89" spans="1:4">
      <c r="A89" s="92"/>
      <c r="B89" s="92"/>
      <c r="C89" s="92"/>
      <c r="D89" s="148"/>
    </row>
    <row r="90" spans="1:4">
      <c r="A90" s="92"/>
      <c r="B90" s="92"/>
      <c r="C90" s="92"/>
      <c r="D90" s="148"/>
    </row>
    <row r="91" spans="1:4">
      <c r="A91" s="92"/>
      <c r="B91" s="92"/>
      <c r="C91" s="92"/>
      <c r="D91" s="148"/>
    </row>
    <row r="92" spans="1:4">
      <c r="A92" s="92"/>
      <c r="B92" s="92"/>
      <c r="C92" s="92"/>
      <c r="D92" s="148"/>
    </row>
    <row r="93" spans="1:4">
      <c r="A93" s="92"/>
      <c r="B93" s="92"/>
      <c r="C93" s="92"/>
      <c r="D93" s="148"/>
    </row>
    <row r="94" spans="1:4">
      <c r="A94" s="92"/>
      <c r="B94" s="92"/>
      <c r="C94" s="92"/>
      <c r="D94" s="148"/>
    </row>
    <row r="95" spans="1:4">
      <c r="A95" s="92"/>
      <c r="B95" s="92"/>
      <c r="C95" s="92"/>
      <c r="D95" s="148"/>
    </row>
    <row r="96" spans="1:4">
      <c r="A96" s="92"/>
      <c r="B96" s="92"/>
      <c r="C96" s="92"/>
      <c r="D96" s="148"/>
    </row>
    <row r="97" spans="1:4">
      <c r="A97" s="92"/>
      <c r="B97" s="92"/>
      <c r="C97" s="92"/>
      <c r="D97" s="148"/>
    </row>
    <row r="98" spans="1:4">
      <c r="A98" s="92"/>
      <c r="B98" s="92"/>
      <c r="C98" s="92"/>
      <c r="D98" s="148"/>
    </row>
    <row r="99" spans="1:4">
      <c r="A99" s="92"/>
      <c r="B99" s="92"/>
      <c r="C99" s="92"/>
      <c r="D99" s="148"/>
    </row>
    <row r="100" spans="1:4">
      <c r="A100" s="92"/>
      <c r="B100" s="92"/>
      <c r="C100" s="92"/>
      <c r="D100" s="148"/>
    </row>
    <row r="101" spans="1:4">
      <c r="A101" s="92"/>
      <c r="B101" s="92"/>
      <c r="C101" s="92"/>
      <c r="D101" s="148"/>
    </row>
    <row r="102" spans="1:4">
      <c r="A102" s="92"/>
      <c r="B102" s="92"/>
      <c r="C102" s="92"/>
      <c r="D102" s="148"/>
    </row>
    <row r="103" spans="1:4">
      <c r="A103" s="92"/>
      <c r="B103" s="92"/>
      <c r="C103" s="92"/>
      <c r="D103" s="148"/>
    </row>
    <row r="104" spans="1:4">
      <c r="A104" s="92"/>
      <c r="B104" s="92"/>
      <c r="C104" s="92"/>
      <c r="D104" s="148"/>
    </row>
    <row r="105" spans="1:4">
      <c r="A105" s="92"/>
      <c r="B105" s="92"/>
      <c r="C105" s="92"/>
      <c r="D105" s="148"/>
    </row>
  </sheetData>
  <mergeCells count="11">
    <mergeCell ref="A9:B9"/>
    <mergeCell ref="A50:D50"/>
    <mergeCell ref="A2:D2"/>
    <mergeCell ref="A41:B41"/>
    <mergeCell ref="A58:C58"/>
    <mergeCell ref="A59:C59"/>
    <mergeCell ref="A60:C60"/>
    <mergeCell ref="B54:C54"/>
    <mergeCell ref="B55:C55"/>
    <mergeCell ref="B56:C56"/>
    <mergeCell ref="B57:C57"/>
  </mergeCells>
  <pageMargins left="0.7" right="0.7" top="0.75" bottom="0.75" header="0.3" footer="0.3"/>
  <pageSetup paperSize="9" scale="54" orientation="portrait" r:id="rId1"/>
  <headerFooter>
    <oddHeader>&amp;C&amp;"Times New Roman,Normál"&amp;20Körmend Város Önkormányzata kiadásai kiemelt előirányzatonként a 2019. évben&amp;R&amp;"Times New Roman,Normál"&amp;14
"5. melléklet .../2019.(...) önkormányzati rendelethez
 adatok Ft-ban"</oddHeader>
    <oddFooter>&amp;C&amp;"Times New Roman,Normál"&amp;20&amp;P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8"/>
  <sheetViews>
    <sheetView topLeftCell="C1" zoomScaleNormal="100" zoomScaleSheetLayoutView="100" workbookViewId="0">
      <selection activeCell="R3" sqref="R3"/>
    </sheetView>
  </sheetViews>
  <sheetFormatPr defaultRowHeight="15"/>
  <cols>
    <col min="1" max="1" width="66" bestFit="1" customWidth="1"/>
    <col min="2" max="2" width="13.85546875" bestFit="1" customWidth="1"/>
    <col min="3" max="3" width="14" bestFit="1" customWidth="1"/>
    <col min="4" max="4" width="12.28515625" bestFit="1" customWidth="1"/>
    <col min="5" max="6" width="10.140625" bestFit="1" customWidth="1"/>
    <col min="7" max="7" width="8.42578125" bestFit="1" customWidth="1"/>
    <col min="8" max="10" width="11.28515625" bestFit="1" customWidth="1"/>
    <col min="11" max="12" width="11.140625" bestFit="1" customWidth="1"/>
    <col min="13" max="13" width="10.140625" bestFit="1" customWidth="1"/>
    <col min="14" max="15" width="14" bestFit="1" customWidth="1"/>
    <col min="16" max="16" width="12.28515625" bestFit="1" customWidth="1"/>
  </cols>
  <sheetData>
    <row r="1" spans="1:16" ht="45" customHeight="1">
      <c r="A1" s="203"/>
      <c r="B1" s="311" t="s">
        <v>402</v>
      </c>
      <c r="C1" s="311"/>
      <c r="D1" s="311"/>
      <c r="E1" s="311" t="s">
        <v>176</v>
      </c>
      <c r="F1" s="311"/>
      <c r="G1" s="311"/>
      <c r="H1" s="312" t="s">
        <v>403</v>
      </c>
      <c r="I1" s="312"/>
      <c r="J1" s="312"/>
      <c r="K1" s="312" t="s">
        <v>3</v>
      </c>
      <c r="L1" s="312"/>
      <c r="M1" s="312"/>
      <c r="N1" s="311" t="s">
        <v>404</v>
      </c>
      <c r="O1" s="311"/>
      <c r="P1" s="311"/>
    </row>
    <row r="2" spans="1:16" ht="31.5">
      <c r="A2" s="204" t="s">
        <v>405</v>
      </c>
      <c r="B2" s="205" t="s">
        <v>406</v>
      </c>
      <c r="C2" s="205" t="s">
        <v>407</v>
      </c>
      <c r="D2" s="205" t="s">
        <v>408</v>
      </c>
      <c r="E2" s="205" t="s">
        <v>406</v>
      </c>
      <c r="F2" s="205" t="s">
        <v>407</v>
      </c>
      <c r="G2" s="205" t="s">
        <v>408</v>
      </c>
      <c r="H2" s="205" t="s">
        <v>406</v>
      </c>
      <c r="I2" s="205" t="s">
        <v>407</v>
      </c>
      <c r="J2" s="205" t="s">
        <v>408</v>
      </c>
      <c r="K2" s="205" t="s">
        <v>406</v>
      </c>
      <c r="L2" s="205" t="s">
        <v>407</v>
      </c>
      <c r="M2" s="205" t="s">
        <v>408</v>
      </c>
      <c r="N2" s="205" t="s">
        <v>406</v>
      </c>
      <c r="O2" s="205" t="s">
        <v>407</v>
      </c>
      <c r="P2" s="205" t="s">
        <v>408</v>
      </c>
    </row>
    <row r="3" spans="1:16" ht="15.75">
      <c r="A3" s="206" t="s">
        <v>409</v>
      </c>
      <c r="B3" s="206">
        <v>0</v>
      </c>
      <c r="C3" s="206">
        <f>SUM(B3/1.27)</f>
        <v>0</v>
      </c>
      <c r="D3" s="206">
        <f>SUM(B3-C3)</f>
        <v>0</v>
      </c>
      <c r="E3" s="206"/>
      <c r="F3" s="206"/>
      <c r="G3" s="206"/>
      <c r="H3" s="206">
        <v>3611310</v>
      </c>
      <c r="I3" s="206">
        <f>SUM(H3/1.27)</f>
        <v>2843551.181102362</v>
      </c>
      <c r="J3" s="206">
        <f>SUM(H3-I3)</f>
        <v>767758.818897638</v>
      </c>
      <c r="K3" s="206">
        <v>5249860</v>
      </c>
      <c r="L3" s="206">
        <f>SUM(K3/1.27)</f>
        <v>4133748.0314960629</v>
      </c>
      <c r="M3" s="206">
        <f>SUM(K3-L3)</f>
        <v>1116111.9685039371</v>
      </c>
      <c r="N3" s="206">
        <f>SUM(B3,E3,H3,K3)</f>
        <v>8861170</v>
      </c>
      <c r="O3" s="206">
        <f>SUM(C3,F3,I3,L3)</f>
        <v>6977299.2125984244</v>
      </c>
      <c r="P3" s="206">
        <f>SUM(D3,G3,J3,M3)</f>
        <v>1883870.7874015751</v>
      </c>
    </row>
    <row r="4" spans="1:16" ht="15.75">
      <c r="A4" s="207" t="s">
        <v>410</v>
      </c>
      <c r="B4" s="208">
        <v>0</v>
      </c>
      <c r="C4" s="206">
        <f t="shared" ref="C4:C6" si="0">SUM(B4/1.27)</f>
        <v>0</v>
      </c>
      <c r="D4" s="206">
        <f t="shared" ref="D4:D29" si="1">SUM(B4-C4)</f>
        <v>0</v>
      </c>
      <c r="E4" s="206"/>
      <c r="F4" s="206"/>
      <c r="G4" s="206"/>
      <c r="H4" s="206"/>
      <c r="I4" s="206"/>
      <c r="J4" s="206"/>
      <c r="K4" s="209"/>
      <c r="L4" s="209"/>
      <c r="M4" s="209"/>
      <c r="N4" s="206">
        <f t="shared" ref="N4:P17" si="2">SUM(B4,E4,H4,K4)</f>
        <v>0</v>
      </c>
      <c r="O4" s="206">
        <f t="shared" si="2"/>
        <v>0</v>
      </c>
      <c r="P4" s="206">
        <f t="shared" si="2"/>
        <v>0</v>
      </c>
    </row>
    <row r="5" spans="1:16" ht="15.75">
      <c r="A5" s="207" t="s">
        <v>411</v>
      </c>
      <c r="B5" s="208">
        <v>0</v>
      </c>
      <c r="C5" s="206">
        <f t="shared" si="0"/>
        <v>0</v>
      </c>
      <c r="D5" s="206">
        <f t="shared" si="1"/>
        <v>0</v>
      </c>
      <c r="E5" s="206"/>
      <c r="F5" s="206"/>
      <c r="G5" s="206"/>
      <c r="H5" s="206"/>
      <c r="I5" s="206"/>
      <c r="J5" s="206"/>
      <c r="K5" s="209"/>
      <c r="L5" s="209"/>
      <c r="M5" s="209"/>
      <c r="N5" s="206">
        <f t="shared" si="2"/>
        <v>0</v>
      </c>
      <c r="O5" s="206">
        <f t="shared" si="2"/>
        <v>0</v>
      </c>
      <c r="P5" s="206">
        <f t="shared" si="2"/>
        <v>0</v>
      </c>
    </row>
    <row r="6" spans="1:16" ht="15.75">
      <c r="A6" s="210" t="s">
        <v>412</v>
      </c>
      <c r="B6" s="211">
        <v>3827500</v>
      </c>
      <c r="C6" s="206">
        <f t="shared" si="0"/>
        <v>3013779.527559055</v>
      </c>
      <c r="D6" s="206">
        <f t="shared" si="1"/>
        <v>813720.47244094498</v>
      </c>
      <c r="E6" s="206"/>
      <c r="F6" s="206"/>
      <c r="G6" s="206"/>
      <c r="H6" s="206"/>
      <c r="I6" s="206"/>
      <c r="J6" s="206"/>
      <c r="K6" s="209"/>
      <c r="L6" s="209"/>
      <c r="M6" s="209"/>
      <c r="N6" s="206">
        <f t="shared" si="2"/>
        <v>3827500</v>
      </c>
      <c r="O6" s="206">
        <f t="shared" si="2"/>
        <v>3013779.527559055</v>
      </c>
      <c r="P6" s="206">
        <f t="shared" si="2"/>
        <v>813720.47244094498</v>
      </c>
    </row>
    <row r="7" spans="1:16" ht="15.75">
      <c r="A7" s="210" t="s">
        <v>413</v>
      </c>
      <c r="B7" s="211">
        <v>5080000</v>
      </c>
      <c r="C7" s="206">
        <f t="shared" ref="C7:C8" si="3">SUM(B7/1.27)</f>
        <v>4000000</v>
      </c>
      <c r="D7" s="206">
        <f t="shared" si="1"/>
        <v>1080000</v>
      </c>
      <c r="E7" s="206"/>
      <c r="F7" s="206"/>
      <c r="G7" s="206"/>
      <c r="H7" s="206"/>
      <c r="I7" s="206"/>
      <c r="J7" s="206"/>
      <c r="K7" s="209"/>
      <c r="L7" s="209"/>
      <c r="M7" s="209"/>
      <c r="N7" s="206">
        <f t="shared" si="2"/>
        <v>5080000</v>
      </c>
      <c r="O7" s="206">
        <f t="shared" si="2"/>
        <v>4000000</v>
      </c>
      <c r="P7" s="206">
        <f t="shared" si="2"/>
        <v>1080000</v>
      </c>
    </row>
    <row r="8" spans="1:16" ht="15.75">
      <c r="A8" s="210" t="s">
        <v>414</v>
      </c>
      <c r="B8" s="212">
        <v>15240000</v>
      </c>
      <c r="C8" s="206">
        <f t="shared" si="3"/>
        <v>12000000</v>
      </c>
      <c r="D8" s="206">
        <f t="shared" si="1"/>
        <v>3240000</v>
      </c>
      <c r="E8" s="206"/>
      <c r="F8" s="206"/>
      <c r="G8" s="206"/>
      <c r="H8" s="206"/>
      <c r="I8" s="206"/>
      <c r="J8" s="206"/>
      <c r="K8" s="209"/>
      <c r="L8" s="209"/>
      <c r="M8" s="209"/>
      <c r="N8" s="206">
        <f t="shared" si="2"/>
        <v>15240000</v>
      </c>
      <c r="O8" s="206">
        <f t="shared" si="2"/>
        <v>12000000</v>
      </c>
      <c r="P8" s="206">
        <f t="shared" si="2"/>
        <v>3240000</v>
      </c>
    </row>
    <row r="9" spans="1:16" ht="15.75">
      <c r="A9" s="210" t="s">
        <v>415</v>
      </c>
      <c r="B9" s="211">
        <v>2413000</v>
      </c>
      <c r="C9" s="206">
        <f>SUM(B9/1.27)</f>
        <v>1900000</v>
      </c>
      <c r="D9" s="206">
        <f t="shared" si="1"/>
        <v>513000</v>
      </c>
      <c r="E9" s="206"/>
      <c r="F9" s="206"/>
      <c r="G9" s="206"/>
      <c r="H9" s="206"/>
      <c r="I9" s="206"/>
      <c r="J9" s="206"/>
      <c r="K9" s="209"/>
      <c r="L9" s="209"/>
      <c r="M9" s="209"/>
      <c r="N9" s="206">
        <f t="shared" si="2"/>
        <v>2413000</v>
      </c>
      <c r="O9" s="206">
        <f t="shared" si="2"/>
        <v>1900000</v>
      </c>
      <c r="P9" s="206">
        <f t="shared" si="2"/>
        <v>513000</v>
      </c>
    </row>
    <row r="10" spans="1:16" ht="15.75">
      <c r="A10" s="210" t="s">
        <v>416</v>
      </c>
      <c r="B10" s="209">
        <v>3000000</v>
      </c>
      <c r="C10" s="206">
        <f>SUM(B10/1.27)</f>
        <v>2362204.7244094489</v>
      </c>
      <c r="D10" s="206">
        <f t="shared" si="1"/>
        <v>637795.27559055109</v>
      </c>
      <c r="E10" s="206"/>
      <c r="F10" s="206"/>
      <c r="G10" s="206"/>
      <c r="H10" s="206"/>
      <c r="I10" s="206"/>
      <c r="J10" s="206"/>
      <c r="K10" s="209"/>
      <c r="L10" s="209"/>
      <c r="M10" s="209"/>
      <c r="N10" s="206">
        <f t="shared" si="2"/>
        <v>3000000</v>
      </c>
      <c r="O10" s="206">
        <f t="shared" si="2"/>
        <v>2362204.7244094489</v>
      </c>
      <c r="P10" s="206">
        <f t="shared" si="2"/>
        <v>637795.27559055109</v>
      </c>
    </row>
    <row r="11" spans="1:16" ht="15.75">
      <c r="A11" s="213" t="s">
        <v>417</v>
      </c>
      <c r="B11" s="208">
        <v>18000000</v>
      </c>
      <c r="C11" s="206">
        <f t="shared" ref="C11" si="4">SUM(B11/1.27)</f>
        <v>14173228.346456693</v>
      </c>
      <c r="D11" s="206">
        <f t="shared" si="1"/>
        <v>3826771.6535433065</v>
      </c>
      <c r="E11" s="206"/>
      <c r="F11" s="206"/>
      <c r="G11" s="206"/>
      <c r="H11" s="206"/>
      <c r="I11" s="206"/>
      <c r="J11" s="206"/>
      <c r="K11" s="209"/>
      <c r="L11" s="209"/>
      <c r="M11" s="209"/>
      <c r="N11" s="206">
        <f t="shared" si="2"/>
        <v>18000000</v>
      </c>
      <c r="O11" s="206">
        <f t="shared" si="2"/>
        <v>14173228.346456693</v>
      </c>
      <c r="P11" s="206">
        <f t="shared" si="2"/>
        <v>3826771.6535433065</v>
      </c>
    </row>
    <row r="12" spans="1:16" ht="15.75">
      <c r="A12" s="214" t="s">
        <v>418</v>
      </c>
      <c r="B12" s="206">
        <v>44625125</v>
      </c>
      <c r="C12" s="206">
        <f>SUM(B12)</f>
        <v>44625125</v>
      </c>
      <c r="D12" s="206">
        <f t="shared" si="1"/>
        <v>0</v>
      </c>
      <c r="E12" s="206"/>
      <c r="F12" s="206"/>
      <c r="G12" s="206"/>
      <c r="H12" s="206"/>
      <c r="I12" s="206"/>
      <c r="J12" s="206"/>
      <c r="K12" s="209"/>
      <c r="L12" s="209"/>
      <c r="M12" s="209"/>
      <c r="N12" s="206">
        <f t="shared" si="2"/>
        <v>44625125</v>
      </c>
      <c r="O12" s="206">
        <f t="shared" si="2"/>
        <v>44625125</v>
      </c>
      <c r="P12" s="206">
        <f t="shared" si="2"/>
        <v>0</v>
      </c>
    </row>
    <row r="13" spans="1:16" ht="15.75">
      <c r="A13" s="214" t="s">
        <v>419</v>
      </c>
      <c r="B13" s="206">
        <v>242693889</v>
      </c>
      <c r="C13" s="206">
        <f>175097550+16000000</f>
        <v>191097550</v>
      </c>
      <c r="D13" s="206">
        <f t="shared" si="1"/>
        <v>51596339</v>
      </c>
      <c r="E13" s="206"/>
      <c r="F13" s="206"/>
      <c r="G13" s="206"/>
      <c r="H13" s="206"/>
      <c r="I13" s="206"/>
      <c r="J13" s="206"/>
      <c r="K13" s="209"/>
      <c r="L13" s="209"/>
      <c r="M13" s="209"/>
      <c r="N13" s="206">
        <f t="shared" si="2"/>
        <v>242693889</v>
      </c>
      <c r="O13" s="206">
        <f t="shared" si="2"/>
        <v>191097550</v>
      </c>
      <c r="P13" s="206">
        <f t="shared" si="2"/>
        <v>51596339</v>
      </c>
    </row>
    <row r="14" spans="1:16" ht="15.75">
      <c r="A14" s="215" t="s">
        <v>420</v>
      </c>
      <c r="B14" s="206">
        <v>180967452</v>
      </c>
      <c r="C14" s="206">
        <f t="shared" ref="C14:C28" si="5">SUM(B14/1.27)</f>
        <v>142494056.69291338</v>
      </c>
      <c r="D14" s="206">
        <f t="shared" si="1"/>
        <v>38473395.307086617</v>
      </c>
      <c r="E14" s="206"/>
      <c r="F14" s="206"/>
      <c r="G14" s="206"/>
      <c r="H14" s="206"/>
      <c r="I14" s="206"/>
      <c r="J14" s="206"/>
      <c r="K14" s="209"/>
      <c r="L14" s="209"/>
      <c r="M14" s="209"/>
      <c r="N14" s="206">
        <f t="shared" si="2"/>
        <v>180967452</v>
      </c>
      <c r="O14" s="206">
        <f t="shared" si="2"/>
        <v>142494056.69291338</v>
      </c>
      <c r="P14" s="206">
        <f t="shared" si="2"/>
        <v>38473395.307086617</v>
      </c>
    </row>
    <row r="15" spans="1:16" ht="15.75">
      <c r="A15" s="215" t="s">
        <v>421</v>
      </c>
      <c r="B15" s="206">
        <f>234745266+150000+514905+5362956-5334000</f>
        <v>235439127</v>
      </c>
      <c r="C15" s="206">
        <f t="shared" si="5"/>
        <v>185385139.37007874</v>
      </c>
      <c r="D15" s="206">
        <f t="shared" si="1"/>
        <v>50053987.629921257</v>
      </c>
      <c r="E15" s="206"/>
      <c r="F15" s="206"/>
      <c r="G15" s="206"/>
      <c r="H15" s="206"/>
      <c r="I15" s="206"/>
      <c r="J15" s="206"/>
      <c r="K15" s="209"/>
      <c r="L15" s="209"/>
      <c r="M15" s="209"/>
      <c r="N15" s="206">
        <f t="shared" si="2"/>
        <v>235439127</v>
      </c>
      <c r="O15" s="206">
        <f t="shared" si="2"/>
        <v>185385139.37007874</v>
      </c>
      <c r="P15" s="206">
        <f t="shared" si="2"/>
        <v>50053987.629921257</v>
      </c>
    </row>
    <row r="16" spans="1:16" ht="15.75">
      <c r="A16" s="207" t="s">
        <v>422</v>
      </c>
      <c r="B16" s="211">
        <v>270489853</v>
      </c>
      <c r="C16" s="206">
        <f t="shared" si="5"/>
        <v>212984136.22047243</v>
      </c>
      <c r="D16" s="206">
        <f t="shared" si="1"/>
        <v>57505716.779527575</v>
      </c>
      <c r="E16" s="206"/>
      <c r="F16" s="206"/>
      <c r="G16" s="206"/>
      <c r="H16" s="206"/>
      <c r="I16" s="206"/>
      <c r="J16" s="206"/>
      <c r="K16" s="209"/>
      <c r="L16" s="209"/>
      <c r="M16" s="209"/>
      <c r="N16" s="206">
        <f t="shared" si="2"/>
        <v>270489853</v>
      </c>
      <c r="O16" s="206">
        <f t="shared" si="2"/>
        <v>212984136.22047243</v>
      </c>
      <c r="P16" s="206">
        <f t="shared" si="2"/>
        <v>57505716.779527575</v>
      </c>
    </row>
    <row r="17" spans="1:16" ht="15.75">
      <c r="A17" s="215" t="s">
        <v>423</v>
      </c>
      <c r="B17" s="216">
        <v>226736970</v>
      </c>
      <c r="C17" s="206">
        <f t="shared" si="5"/>
        <v>178533047.24409449</v>
      </c>
      <c r="D17" s="206">
        <f t="shared" si="1"/>
        <v>48203922.755905509</v>
      </c>
      <c r="E17" s="206"/>
      <c r="F17" s="206"/>
      <c r="G17" s="206"/>
      <c r="H17" s="206"/>
      <c r="I17" s="206"/>
      <c r="J17" s="206"/>
      <c r="K17" s="209"/>
      <c r="L17" s="209"/>
      <c r="M17" s="209"/>
      <c r="N17" s="206">
        <f t="shared" si="2"/>
        <v>226736970</v>
      </c>
      <c r="O17" s="206">
        <f t="shared" si="2"/>
        <v>178533047.24409449</v>
      </c>
      <c r="P17" s="206">
        <f t="shared" si="2"/>
        <v>48203922.755905509</v>
      </c>
    </row>
    <row r="18" spans="1:16" ht="15.75">
      <c r="A18" s="215" t="s">
        <v>424</v>
      </c>
      <c r="B18" s="211">
        <v>83972000</v>
      </c>
      <c r="C18" s="206">
        <f t="shared" si="5"/>
        <v>66119685.039370075</v>
      </c>
      <c r="D18" s="206">
        <f t="shared" si="1"/>
        <v>17852314.960629925</v>
      </c>
      <c r="E18" s="206"/>
      <c r="F18" s="206"/>
      <c r="G18" s="206"/>
      <c r="H18" s="206"/>
      <c r="I18" s="206"/>
      <c r="J18" s="206"/>
      <c r="K18" s="209"/>
      <c r="L18" s="209"/>
      <c r="M18" s="209"/>
      <c r="N18" s="206">
        <f>SUM(B18,E18,H18,K18)</f>
        <v>83972000</v>
      </c>
      <c r="O18" s="206">
        <f>SUM(C18,F18,I18,L18)</f>
        <v>66119685.039370075</v>
      </c>
      <c r="P18" s="206">
        <f>SUM(D18,G18,J18,M18)</f>
        <v>17852314.960629925</v>
      </c>
    </row>
    <row r="19" spans="1:16" ht="15.75">
      <c r="A19" s="215" t="s">
        <v>425</v>
      </c>
      <c r="B19" s="211">
        <v>200893829</v>
      </c>
      <c r="C19" s="206">
        <f t="shared" si="5"/>
        <v>158184117.32283464</v>
      </c>
      <c r="D19" s="206">
        <f t="shared" si="1"/>
        <v>42709711.677165359</v>
      </c>
      <c r="E19" s="206"/>
      <c r="F19" s="206"/>
      <c r="G19" s="206"/>
      <c r="H19" s="206"/>
      <c r="I19" s="206"/>
      <c r="J19" s="206"/>
      <c r="K19" s="209"/>
      <c r="L19" s="209"/>
      <c r="M19" s="209"/>
      <c r="N19" s="206">
        <f t="shared" ref="N19:P28" si="6">SUM(B19,E19,H19,K19)</f>
        <v>200893829</v>
      </c>
      <c r="O19" s="206">
        <f t="shared" si="6"/>
        <v>158184117.32283464</v>
      </c>
      <c r="P19" s="206">
        <f t="shared" si="6"/>
        <v>42709711.677165359</v>
      </c>
    </row>
    <row r="20" spans="1:16" ht="15.75">
      <c r="A20" s="215" t="s">
        <v>458</v>
      </c>
      <c r="B20" s="209"/>
      <c r="C20" s="206">
        <f t="shared" si="5"/>
        <v>0</v>
      </c>
      <c r="D20" s="206">
        <f t="shared" si="1"/>
        <v>0</v>
      </c>
      <c r="E20" s="206"/>
      <c r="F20" s="206"/>
      <c r="G20" s="206"/>
      <c r="H20" s="211">
        <v>71483978</v>
      </c>
      <c r="I20" s="206">
        <f t="shared" ref="I20" si="7">SUM(H20/1.27)</f>
        <v>56286596.850393698</v>
      </c>
      <c r="J20" s="206">
        <f>SUM(H20-I20)</f>
        <v>15197381.149606302</v>
      </c>
      <c r="K20" s="209"/>
      <c r="L20" s="209"/>
      <c r="M20" s="209"/>
      <c r="N20" s="206">
        <f t="shared" si="6"/>
        <v>71483978</v>
      </c>
      <c r="O20" s="206">
        <f t="shared" si="6"/>
        <v>56286596.850393698</v>
      </c>
      <c r="P20" s="206">
        <f t="shared" si="6"/>
        <v>15197381.149606302</v>
      </c>
    </row>
    <row r="21" spans="1:16" ht="15.75">
      <c r="A21" s="217" t="s">
        <v>426</v>
      </c>
      <c r="B21" s="206">
        <v>183088882</v>
      </c>
      <c r="C21" s="206">
        <f t="shared" si="5"/>
        <v>144164474.01574802</v>
      </c>
      <c r="D21" s="206">
        <f t="shared" si="1"/>
        <v>38924407.984251976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>
        <f t="shared" si="6"/>
        <v>183088882</v>
      </c>
      <c r="O21" s="206">
        <f t="shared" si="6"/>
        <v>144164474.01574802</v>
      </c>
      <c r="P21" s="206">
        <f t="shared" si="6"/>
        <v>38924407.984251976</v>
      </c>
    </row>
    <row r="22" spans="1:16" ht="15.75">
      <c r="A22" s="217" t="s">
        <v>427</v>
      </c>
      <c r="B22" s="206">
        <v>49025182</v>
      </c>
      <c r="C22" s="206">
        <f t="shared" si="5"/>
        <v>38602505.511811025</v>
      </c>
      <c r="D22" s="206">
        <f t="shared" si="1"/>
        <v>10422676.488188975</v>
      </c>
      <c r="E22" s="206"/>
      <c r="F22" s="206"/>
      <c r="G22" s="206"/>
      <c r="H22" s="206"/>
      <c r="I22" s="206"/>
      <c r="J22" s="206"/>
      <c r="K22" s="209"/>
      <c r="L22" s="209"/>
      <c r="M22" s="209"/>
      <c r="N22" s="206">
        <f t="shared" si="6"/>
        <v>49025182</v>
      </c>
      <c r="O22" s="206">
        <f t="shared" si="6"/>
        <v>38602505.511811025</v>
      </c>
      <c r="P22" s="206">
        <f t="shared" si="6"/>
        <v>10422676.488188975</v>
      </c>
    </row>
    <row r="23" spans="1:16" ht="15.75">
      <c r="A23" s="215" t="s">
        <v>428</v>
      </c>
      <c r="B23" s="211">
        <v>30000000</v>
      </c>
      <c r="C23" s="206">
        <f t="shared" si="5"/>
        <v>23622047.244094487</v>
      </c>
      <c r="D23" s="206">
        <f t="shared" si="1"/>
        <v>6377952.7559055127</v>
      </c>
      <c r="E23" s="206"/>
      <c r="F23" s="206"/>
      <c r="G23" s="206"/>
      <c r="H23" s="206"/>
      <c r="I23" s="206"/>
      <c r="J23" s="206"/>
      <c r="K23" s="209"/>
      <c r="L23" s="209"/>
      <c r="M23" s="209"/>
      <c r="N23" s="206">
        <f t="shared" si="6"/>
        <v>30000000</v>
      </c>
      <c r="O23" s="206">
        <f t="shared" si="6"/>
        <v>23622047.244094487</v>
      </c>
      <c r="P23" s="206">
        <f t="shared" si="6"/>
        <v>6377952.7559055127</v>
      </c>
    </row>
    <row r="24" spans="1:16" ht="15.75">
      <c r="A24" s="215" t="s">
        <v>429</v>
      </c>
      <c r="B24" s="211">
        <v>2540000</v>
      </c>
      <c r="C24" s="206">
        <f t="shared" si="5"/>
        <v>2000000</v>
      </c>
      <c r="D24" s="206">
        <f t="shared" si="1"/>
        <v>540000</v>
      </c>
      <c r="E24" s="206"/>
      <c r="F24" s="206"/>
      <c r="G24" s="206"/>
      <c r="H24" s="206"/>
      <c r="I24" s="206"/>
      <c r="J24" s="206"/>
      <c r="K24" s="209"/>
      <c r="L24" s="209"/>
      <c r="M24" s="209"/>
      <c r="N24" s="206">
        <f t="shared" si="6"/>
        <v>2540000</v>
      </c>
      <c r="O24" s="206">
        <f t="shared" si="6"/>
        <v>2000000</v>
      </c>
      <c r="P24" s="206">
        <f t="shared" si="6"/>
        <v>540000</v>
      </c>
    </row>
    <row r="25" spans="1:16" ht="15.75">
      <c r="A25" s="215" t="s">
        <v>430</v>
      </c>
      <c r="B25" s="211">
        <v>210000000</v>
      </c>
      <c r="C25" s="206">
        <f t="shared" si="5"/>
        <v>165354330.70866141</v>
      </c>
      <c r="D25" s="206">
        <f t="shared" si="1"/>
        <v>44645669.291338593</v>
      </c>
      <c r="E25" s="206"/>
      <c r="F25" s="206"/>
      <c r="G25" s="206"/>
      <c r="H25" s="206"/>
      <c r="I25" s="206"/>
      <c r="J25" s="206"/>
      <c r="K25" s="209"/>
      <c r="L25" s="209"/>
      <c r="M25" s="209"/>
      <c r="N25" s="206">
        <f t="shared" si="6"/>
        <v>210000000</v>
      </c>
      <c r="O25" s="206">
        <f t="shared" si="6"/>
        <v>165354330.70866141</v>
      </c>
      <c r="P25" s="206">
        <f t="shared" si="6"/>
        <v>44645669.291338593</v>
      </c>
    </row>
    <row r="26" spans="1:16" ht="15.75">
      <c r="A26" s="217" t="s">
        <v>431</v>
      </c>
      <c r="B26" s="206">
        <v>3000000</v>
      </c>
      <c r="C26" s="206">
        <f t="shared" si="5"/>
        <v>2362204.7244094489</v>
      </c>
      <c r="D26" s="206">
        <f t="shared" si="1"/>
        <v>637795.27559055109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>
        <f t="shared" si="6"/>
        <v>3000000</v>
      </c>
      <c r="O26" s="206">
        <f t="shared" si="6"/>
        <v>2362204.7244094489</v>
      </c>
      <c r="P26" s="206">
        <f t="shared" si="6"/>
        <v>637795.27559055109</v>
      </c>
    </row>
    <row r="27" spans="1:16" ht="15.75">
      <c r="A27" s="215" t="s">
        <v>432</v>
      </c>
      <c r="B27" s="211">
        <v>2960000</v>
      </c>
      <c r="C27" s="206">
        <f t="shared" si="5"/>
        <v>2330708.6614173227</v>
      </c>
      <c r="D27" s="206">
        <f t="shared" si="1"/>
        <v>629291.3385826773</v>
      </c>
      <c r="E27" s="206">
        <f>SUM(F27:G27)</f>
        <v>1270000</v>
      </c>
      <c r="F27" s="206">
        <v>1000000</v>
      </c>
      <c r="G27" s="206">
        <v>270000</v>
      </c>
      <c r="H27" s="206"/>
      <c r="I27" s="206"/>
      <c r="J27" s="206"/>
      <c r="K27" s="209">
        <f>SUM(L27:M27)</f>
        <v>770000</v>
      </c>
      <c r="L27" s="209">
        <v>500000</v>
      </c>
      <c r="M27" s="209">
        <v>270000</v>
      </c>
      <c r="N27" s="206">
        <f t="shared" si="6"/>
        <v>5000000</v>
      </c>
      <c r="O27" s="206">
        <f t="shared" si="6"/>
        <v>3830708.6614173227</v>
      </c>
      <c r="P27" s="206">
        <f t="shared" si="6"/>
        <v>1169291.3385826773</v>
      </c>
    </row>
    <row r="28" spans="1:16" ht="15.75">
      <c r="A28" s="215" t="s">
        <v>433</v>
      </c>
      <c r="B28" s="209">
        <v>3100000</v>
      </c>
      <c r="C28" s="206">
        <f t="shared" si="5"/>
        <v>2440944.8818897638</v>
      </c>
      <c r="D28" s="206">
        <f t="shared" si="1"/>
        <v>659055.11811023625</v>
      </c>
      <c r="E28" s="206"/>
      <c r="F28" s="206"/>
      <c r="G28" s="206"/>
      <c r="H28" s="206"/>
      <c r="I28" s="206"/>
      <c r="J28" s="206"/>
      <c r="K28" s="209"/>
      <c r="L28" s="209"/>
      <c r="M28" s="209"/>
      <c r="N28" s="206">
        <f t="shared" si="6"/>
        <v>3100000</v>
      </c>
      <c r="O28" s="206">
        <f t="shared" si="6"/>
        <v>2440944.8818897638</v>
      </c>
      <c r="P28" s="206">
        <f t="shared" si="6"/>
        <v>659055.11811023625</v>
      </c>
    </row>
    <row r="29" spans="1:16" ht="15.75">
      <c r="A29" s="218" t="s">
        <v>122</v>
      </c>
      <c r="B29" s="219">
        <f>SUM(B3:B28)</f>
        <v>2017092809</v>
      </c>
      <c r="C29" s="219">
        <f>SUM(C3:C28)</f>
        <v>1597749285.2362201</v>
      </c>
      <c r="D29" s="229">
        <f t="shared" si="1"/>
        <v>419343523.76377988</v>
      </c>
      <c r="E29" s="219">
        <f>SUM(E3:E28)</f>
        <v>1270000</v>
      </c>
      <c r="F29" s="219">
        <f t="shared" ref="F29:P29" si="8">SUM(F3:F28)</f>
        <v>1000000</v>
      </c>
      <c r="G29" s="219">
        <f t="shared" si="8"/>
        <v>270000</v>
      </c>
      <c r="H29" s="219">
        <f t="shared" si="8"/>
        <v>75095288</v>
      </c>
      <c r="I29" s="219">
        <f t="shared" si="8"/>
        <v>59130148.031496063</v>
      </c>
      <c r="J29" s="219">
        <f t="shared" si="8"/>
        <v>15965139.968503941</v>
      </c>
      <c r="K29" s="219">
        <f t="shared" si="8"/>
        <v>6019860</v>
      </c>
      <c r="L29" s="219">
        <f t="shared" si="8"/>
        <v>4633748.0314960629</v>
      </c>
      <c r="M29" s="219">
        <f t="shared" si="8"/>
        <v>1386111.9685039371</v>
      </c>
      <c r="N29" s="219">
        <f t="shared" si="8"/>
        <v>2099477957</v>
      </c>
      <c r="O29" s="219">
        <f t="shared" si="8"/>
        <v>1662513181.2992125</v>
      </c>
      <c r="P29" s="219">
        <f t="shared" si="8"/>
        <v>436964775.70078743</v>
      </c>
    </row>
    <row r="30" spans="1:16" ht="31.5">
      <c r="A30" s="220" t="s">
        <v>434</v>
      </c>
      <c r="B30" s="205" t="s">
        <v>406</v>
      </c>
      <c r="C30" s="205" t="s">
        <v>407</v>
      </c>
      <c r="D30" s="205" t="s">
        <v>408</v>
      </c>
      <c r="E30" s="205" t="s">
        <v>406</v>
      </c>
      <c r="F30" s="205" t="s">
        <v>407</v>
      </c>
      <c r="G30" s="205" t="s">
        <v>408</v>
      </c>
      <c r="H30" s="205" t="s">
        <v>406</v>
      </c>
      <c r="I30" s="205" t="s">
        <v>407</v>
      </c>
      <c r="J30" s="205" t="s">
        <v>408</v>
      </c>
      <c r="K30" s="205" t="s">
        <v>406</v>
      </c>
      <c r="L30" s="205" t="s">
        <v>407</v>
      </c>
      <c r="M30" s="205" t="s">
        <v>408</v>
      </c>
      <c r="N30" s="205" t="s">
        <v>406</v>
      </c>
      <c r="O30" s="205" t="s">
        <v>407</v>
      </c>
      <c r="P30" s="205" t="s">
        <v>408</v>
      </c>
    </row>
    <row r="31" spans="1:16" ht="15.75">
      <c r="A31" s="215" t="s">
        <v>435</v>
      </c>
      <c r="B31" s="209">
        <v>17606000</v>
      </c>
      <c r="C31" s="206">
        <f t="shared" ref="C31" si="9">SUM(B31/1.27)</f>
        <v>13862992.125984251</v>
      </c>
      <c r="D31" s="206">
        <f t="shared" ref="D31:D40" si="10">SUM(B31-C31)</f>
        <v>3743007.8740157485</v>
      </c>
      <c r="E31" s="206"/>
      <c r="F31" s="206"/>
      <c r="G31" s="206"/>
      <c r="H31" s="209"/>
      <c r="I31" s="209"/>
      <c r="J31" s="209"/>
      <c r="K31" s="209"/>
      <c r="L31" s="209"/>
      <c r="M31" s="209"/>
      <c r="N31" s="206">
        <f>SUM(B31,E31,H31,K31)</f>
        <v>17606000</v>
      </c>
      <c r="O31" s="206">
        <f t="shared" ref="O31:P46" si="11">SUM(C31,F31,I31,L31)</f>
        <v>13862992.125984251</v>
      </c>
      <c r="P31" s="206">
        <f t="shared" si="11"/>
        <v>3743007.8740157485</v>
      </c>
    </row>
    <row r="32" spans="1:16" ht="15.75">
      <c r="A32" s="215" t="s">
        <v>436</v>
      </c>
      <c r="B32" s="211">
        <v>12019280</v>
      </c>
      <c r="C32" s="206">
        <f t="shared" ref="C32:C40" si="12">SUM(B32/1.27)</f>
        <v>9464000</v>
      </c>
      <c r="D32" s="206">
        <f t="shared" si="10"/>
        <v>2555280</v>
      </c>
      <c r="E32" s="206"/>
      <c r="F32" s="206"/>
      <c r="G32" s="206"/>
      <c r="H32" s="209"/>
      <c r="I32" s="209"/>
      <c r="J32" s="209"/>
      <c r="K32" s="209"/>
      <c r="L32" s="209"/>
      <c r="M32" s="209"/>
      <c r="N32" s="206">
        <f t="shared" ref="N32:P57" si="13">SUM(B32,E32,H32,K32)</f>
        <v>12019280</v>
      </c>
      <c r="O32" s="206">
        <f t="shared" si="11"/>
        <v>9464000</v>
      </c>
      <c r="P32" s="206">
        <f t="shared" si="11"/>
        <v>2555280</v>
      </c>
    </row>
    <row r="33" spans="1:16" ht="15.75">
      <c r="A33" s="215" t="s">
        <v>437</v>
      </c>
      <c r="B33" s="211">
        <v>3461995</v>
      </c>
      <c r="C33" s="206">
        <f t="shared" si="12"/>
        <v>2725980.3149606297</v>
      </c>
      <c r="D33" s="206">
        <f t="shared" si="10"/>
        <v>736014.68503937032</v>
      </c>
      <c r="E33" s="206"/>
      <c r="F33" s="206"/>
      <c r="G33" s="206"/>
      <c r="H33" s="209"/>
      <c r="I33" s="209"/>
      <c r="J33" s="209"/>
      <c r="K33" s="209"/>
      <c r="L33" s="209"/>
      <c r="M33" s="209"/>
      <c r="N33" s="206">
        <f t="shared" si="13"/>
        <v>3461995</v>
      </c>
      <c r="O33" s="206">
        <f t="shared" si="11"/>
        <v>2725980.3149606297</v>
      </c>
      <c r="P33" s="206">
        <f t="shared" si="11"/>
        <v>736014.68503937032</v>
      </c>
    </row>
    <row r="34" spans="1:16" ht="15.75">
      <c r="A34" s="215" t="s">
        <v>438</v>
      </c>
      <c r="B34" s="206">
        <v>7000000</v>
      </c>
      <c r="C34" s="206">
        <f t="shared" si="12"/>
        <v>5511811.0236220472</v>
      </c>
      <c r="D34" s="206">
        <f t="shared" si="10"/>
        <v>1488188.9763779528</v>
      </c>
      <c r="E34" s="206"/>
      <c r="F34" s="206"/>
      <c r="G34" s="206"/>
      <c r="H34" s="209"/>
      <c r="I34" s="209"/>
      <c r="J34" s="209"/>
      <c r="K34" s="209"/>
      <c r="L34" s="209"/>
      <c r="M34" s="209"/>
      <c r="N34" s="206">
        <f t="shared" si="13"/>
        <v>7000000</v>
      </c>
      <c r="O34" s="206">
        <f t="shared" si="11"/>
        <v>5511811.0236220472</v>
      </c>
      <c r="P34" s="206">
        <f t="shared" si="11"/>
        <v>1488188.9763779528</v>
      </c>
    </row>
    <row r="35" spans="1:16" ht="15.75">
      <c r="A35" s="221" t="s">
        <v>439</v>
      </c>
      <c r="B35" s="209">
        <v>974725</v>
      </c>
      <c r="C35" s="206">
        <f t="shared" si="12"/>
        <v>767500</v>
      </c>
      <c r="D35" s="206">
        <f t="shared" si="10"/>
        <v>207225</v>
      </c>
      <c r="E35" s="206"/>
      <c r="F35" s="206"/>
      <c r="G35" s="206"/>
      <c r="H35" s="209"/>
      <c r="I35" s="209"/>
      <c r="J35" s="209"/>
      <c r="K35" s="209"/>
      <c r="L35" s="209"/>
      <c r="M35" s="209"/>
      <c r="N35" s="206">
        <f t="shared" si="13"/>
        <v>974725</v>
      </c>
      <c r="O35" s="206">
        <f t="shared" si="11"/>
        <v>767500</v>
      </c>
      <c r="P35" s="206">
        <f t="shared" si="11"/>
        <v>207225</v>
      </c>
    </row>
    <row r="36" spans="1:16" ht="15.75">
      <c r="A36" s="221" t="s">
        <v>440</v>
      </c>
      <c r="B36" s="222">
        <v>3217152</v>
      </c>
      <c r="C36" s="206">
        <f t="shared" si="12"/>
        <v>2533190.5511811022</v>
      </c>
      <c r="D36" s="206">
        <f t="shared" si="10"/>
        <v>683961.44881889783</v>
      </c>
      <c r="E36" s="206"/>
      <c r="F36" s="206"/>
      <c r="G36" s="206"/>
      <c r="H36" s="209"/>
      <c r="I36" s="209"/>
      <c r="J36" s="209"/>
      <c r="K36" s="209"/>
      <c r="L36" s="209"/>
      <c r="M36" s="209"/>
      <c r="N36" s="206">
        <f t="shared" si="13"/>
        <v>3217152</v>
      </c>
      <c r="O36" s="206">
        <f t="shared" si="11"/>
        <v>2533190.5511811022</v>
      </c>
      <c r="P36" s="206">
        <f t="shared" si="11"/>
        <v>683961.44881889783</v>
      </c>
    </row>
    <row r="37" spans="1:16" ht="15.75">
      <c r="A37" s="221" t="s">
        <v>441</v>
      </c>
      <c r="B37" s="222">
        <f>32766000+5632183</f>
        <v>38398183</v>
      </c>
      <c r="C37" s="206">
        <f t="shared" si="12"/>
        <v>30234789.763779528</v>
      </c>
      <c r="D37" s="206">
        <f t="shared" si="10"/>
        <v>8163393.2362204716</v>
      </c>
      <c r="E37" s="206"/>
      <c r="F37" s="206"/>
      <c r="G37" s="206"/>
      <c r="H37" s="209"/>
      <c r="I37" s="209"/>
      <c r="J37" s="209"/>
      <c r="K37" s="209"/>
      <c r="L37" s="209"/>
      <c r="M37" s="209"/>
      <c r="N37" s="206">
        <f t="shared" si="13"/>
        <v>38398183</v>
      </c>
      <c r="O37" s="206">
        <f t="shared" si="11"/>
        <v>30234789.763779528</v>
      </c>
      <c r="P37" s="206">
        <f t="shared" si="11"/>
        <v>8163393.2362204716</v>
      </c>
    </row>
    <row r="38" spans="1:16" ht="15.75">
      <c r="A38" s="221" t="s">
        <v>442</v>
      </c>
      <c r="B38" s="222">
        <f>46153832+16510000</f>
        <v>62663832</v>
      </c>
      <c r="C38" s="206">
        <f t="shared" si="12"/>
        <v>49341600</v>
      </c>
      <c r="D38" s="206">
        <f t="shared" si="10"/>
        <v>13322232</v>
      </c>
      <c r="E38" s="206"/>
      <c r="F38" s="206"/>
      <c r="G38" s="206"/>
      <c r="H38" s="209"/>
      <c r="I38" s="209"/>
      <c r="J38" s="209"/>
      <c r="K38" s="209"/>
      <c r="L38" s="209"/>
      <c r="M38" s="209"/>
      <c r="N38" s="206">
        <f t="shared" si="13"/>
        <v>62663832</v>
      </c>
      <c r="O38" s="206">
        <f t="shared" si="11"/>
        <v>49341600</v>
      </c>
      <c r="P38" s="206">
        <f t="shared" si="11"/>
        <v>13322232</v>
      </c>
    </row>
    <row r="39" spans="1:16" ht="15.75">
      <c r="A39" s="223" t="s">
        <v>443</v>
      </c>
      <c r="B39" s="224">
        <v>1500000</v>
      </c>
      <c r="C39" s="206">
        <f t="shared" si="12"/>
        <v>1181102.3622047245</v>
      </c>
      <c r="D39" s="206">
        <f t="shared" si="10"/>
        <v>318897.63779527554</v>
      </c>
      <c r="E39" s="206"/>
      <c r="F39" s="206"/>
      <c r="G39" s="206"/>
      <c r="H39" s="209"/>
      <c r="I39" s="209"/>
      <c r="J39" s="209"/>
      <c r="K39" s="209"/>
      <c r="L39" s="209"/>
      <c r="M39" s="209"/>
      <c r="N39" s="206">
        <f t="shared" si="13"/>
        <v>1500000</v>
      </c>
      <c r="O39" s="206">
        <f t="shared" si="11"/>
        <v>1181102.3622047245</v>
      </c>
      <c r="P39" s="206">
        <f t="shared" si="11"/>
        <v>318897.63779527554</v>
      </c>
    </row>
    <row r="40" spans="1:16" ht="15.75">
      <c r="A40" s="221" t="s">
        <v>444</v>
      </c>
      <c r="B40" s="222">
        <v>2081000</v>
      </c>
      <c r="C40" s="206">
        <f t="shared" si="12"/>
        <v>1638582.6771653544</v>
      </c>
      <c r="D40" s="206">
        <f t="shared" si="10"/>
        <v>442417.32283464563</v>
      </c>
      <c r="E40" s="206"/>
      <c r="F40" s="206"/>
      <c r="G40" s="206"/>
      <c r="H40" s="209"/>
      <c r="I40" s="209"/>
      <c r="J40" s="209"/>
      <c r="K40" s="209"/>
      <c r="L40" s="209"/>
      <c r="M40" s="209"/>
      <c r="N40" s="206">
        <f t="shared" si="13"/>
        <v>2081000</v>
      </c>
      <c r="O40" s="206">
        <f t="shared" si="11"/>
        <v>1638582.6771653544</v>
      </c>
      <c r="P40" s="206">
        <f t="shared" si="11"/>
        <v>442417.32283464563</v>
      </c>
    </row>
    <row r="41" spans="1:16" ht="15.75">
      <c r="A41" s="225" t="s">
        <v>445</v>
      </c>
      <c r="B41" s="34">
        <v>3834000</v>
      </c>
      <c r="C41" s="206">
        <v>3834000</v>
      </c>
      <c r="D41" s="206"/>
      <c r="E41" s="206"/>
      <c r="F41" s="206"/>
      <c r="G41" s="206"/>
      <c r="H41" s="209"/>
      <c r="I41" s="209"/>
      <c r="J41" s="209"/>
      <c r="K41" s="209"/>
      <c r="L41" s="209"/>
      <c r="M41" s="209"/>
      <c r="N41" s="206">
        <f t="shared" si="13"/>
        <v>3834000</v>
      </c>
      <c r="O41" s="206">
        <f t="shared" si="11"/>
        <v>3834000</v>
      </c>
      <c r="P41" s="206">
        <f t="shared" si="11"/>
        <v>0</v>
      </c>
    </row>
    <row r="42" spans="1:16" ht="15.75">
      <c r="A42" s="225" t="s">
        <v>446</v>
      </c>
      <c r="B42" s="222">
        <v>853000</v>
      </c>
      <c r="C42" s="206">
        <f t="shared" ref="C42" si="14">SUM(B42/1.27)</f>
        <v>671653.54330708657</v>
      </c>
      <c r="D42" s="206">
        <f>SUM(B42-C42)</f>
        <v>181346.45669291343</v>
      </c>
      <c r="E42" s="206"/>
      <c r="F42" s="206"/>
      <c r="G42" s="206"/>
      <c r="H42" s="209"/>
      <c r="I42" s="209"/>
      <c r="J42" s="209"/>
      <c r="K42" s="209"/>
      <c r="L42" s="209"/>
      <c r="M42" s="209"/>
      <c r="N42" s="206">
        <f t="shared" si="13"/>
        <v>853000</v>
      </c>
      <c r="O42" s="206">
        <f t="shared" si="11"/>
        <v>671653.54330708657</v>
      </c>
      <c r="P42" s="206">
        <f t="shared" si="11"/>
        <v>181346.45669291343</v>
      </c>
    </row>
    <row r="43" spans="1:16" ht="15.75">
      <c r="A43" s="226" t="s">
        <v>447</v>
      </c>
      <c r="B43" s="34">
        <v>2047257</v>
      </c>
      <c r="C43" s="206">
        <v>2047257</v>
      </c>
      <c r="D43" s="206">
        <f>SUM(B43-C43)</f>
        <v>0</v>
      </c>
      <c r="E43" s="206"/>
      <c r="F43" s="206"/>
      <c r="G43" s="206"/>
      <c r="H43" s="209"/>
      <c r="I43" s="209"/>
      <c r="J43" s="209"/>
      <c r="K43" s="209"/>
      <c r="L43" s="209"/>
      <c r="M43" s="209"/>
      <c r="N43" s="206">
        <f t="shared" si="13"/>
        <v>2047257</v>
      </c>
      <c r="O43" s="206">
        <f t="shared" si="11"/>
        <v>2047257</v>
      </c>
      <c r="P43" s="206">
        <f t="shared" si="11"/>
        <v>0</v>
      </c>
    </row>
    <row r="44" spans="1:16" ht="15.75">
      <c r="A44" s="226" t="s">
        <v>448</v>
      </c>
      <c r="B44" s="34">
        <v>4000000</v>
      </c>
      <c r="C44" s="206">
        <f t="shared" ref="C44:C45" si="15">SUM(B44/1.27)</f>
        <v>3149606.2992125982</v>
      </c>
      <c r="D44" s="206">
        <f>SUM(B44-C44)</f>
        <v>850393.70078740176</v>
      </c>
      <c r="E44" s="206"/>
      <c r="F44" s="206"/>
      <c r="G44" s="206"/>
      <c r="H44" s="209"/>
      <c r="I44" s="209"/>
      <c r="J44" s="209"/>
      <c r="K44" s="209"/>
      <c r="L44" s="209"/>
      <c r="M44" s="209"/>
      <c r="N44" s="206">
        <f t="shared" si="13"/>
        <v>4000000</v>
      </c>
      <c r="O44" s="206">
        <f t="shared" si="11"/>
        <v>3149606.2992125982</v>
      </c>
      <c r="P44" s="206">
        <f t="shared" si="11"/>
        <v>850393.70078740176</v>
      </c>
    </row>
    <row r="45" spans="1:16" ht="15.75">
      <c r="A45" s="217" t="s">
        <v>449</v>
      </c>
      <c r="B45" s="209">
        <v>1000000</v>
      </c>
      <c r="C45" s="206">
        <f t="shared" si="15"/>
        <v>787401.57480314956</v>
      </c>
      <c r="D45" s="206">
        <f>SUM(B45-C45)</f>
        <v>212598.42519685044</v>
      </c>
      <c r="E45" s="206"/>
      <c r="F45" s="206"/>
      <c r="G45" s="206"/>
      <c r="H45" s="209"/>
      <c r="I45" s="209"/>
      <c r="J45" s="209"/>
      <c r="K45" s="209"/>
      <c r="L45" s="209"/>
      <c r="M45" s="209"/>
      <c r="N45" s="206">
        <f t="shared" si="13"/>
        <v>1000000</v>
      </c>
      <c r="O45" s="206">
        <f t="shared" si="11"/>
        <v>787401.57480314956</v>
      </c>
      <c r="P45" s="206">
        <f t="shared" si="11"/>
        <v>212598.42519685044</v>
      </c>
    </row>
    <row r="46" spans="1:16" ht="15.75">
      <c r="A46" s="227" t="s">
        <v>450</v>
      </c>
      <c r="B46" s="9">
        <f>SUM(B31:B45)</f>
        <v>160656424</v>
      </c>
      <c r="C46" s="9">
        <f t="shared" ref="C46:M46" si="16">SUM(C31:C45)</f>
        <v>127751467.23622048</v>
      </c>
      <c r="D46" s="9">
        <f t="shared" si="16"/>
        <v>32904956.763779525</v>
      </c>
      <c r="E46" s="9">
        <f t="shared" si="16"/>
        <v>0</v>
      </c>
      <c r="F46" s="9">
        <f t="shared" si="16"/>
        <v>0</v>
      </c>
      <c r="G46" s="9">
        <f t="shared" si="16"/>
        <v>0</v>
      </c>
      <c r="H46" s="9">
        <f t="shared" si="16"/>
        <v>0</v>
      </c>
      <c r="I46" s="9">
        <f t="shared" si="16"/>
        <v>0</v>
      </c>
      <c r="J46" s="9">
        <f t="shared" si="16"/>
        <v>0</v>
      </c>
      <c r="K46" s="9">
        <f t="shared" si="16"/>
        <v>0</v>
      </c>
      <c r="L46" s="9">
        <f t="shared" si="16"/>
        <v>0</v>
      </c>
      <c r="M46" s="9">
        <f t="shared" si="16"/>
        <v>0</v>
      </c>
      <c r="N46" s="229">
        <f t="shared" si="13"/>
        <v>160656424</v>
      </c>
      <c r="O46" s="229">
        <f t="shared" si="11"/>
        <v>127751467.23622048</v>
      </c>
      <c r="P46" s="229">
        <f t="shared" si="11"/>
        <v>32904956.763779525</v>
      </c>
    </row>
    <row r="47" spans="1:16" ht="15.75">
      <c r="A47" s="231" t="s">
        <v>451</v>
      </c>
      <c r="B47" s="209"/>
      <c r="C47" s="206"/>
      <c r="D47" s="206"/>
      <c r="E47" s="206"/>
      <c r="F47" s="206"/>
      <c r="G47" s="206"/>
      <c r="H47" s="209"/>
      <c r="I47" s="209"/>
      <c r="J47" s="209"/>
      <c r="K47" s="209"/>
      <c r="L47" s="209"/>
      <c r="M47" s="209"/>
      <c r="N47" s="206">
        <f t="shared" si="13"/>
        <v>0</v>
      </c>
      <c r="O47" s="206">
        <f t="shared" si="13"/>
        <v>0</v>
      </c>
      <c r="P47" s="206">
        <f t="shared" si="13"/>
        <v>0</v>
      </c>
    </row>
    <row r="48" spans="1:16" ht="15.75">
      <c r="A48" s="16" t="s">
        <v>459</v>
      </c>
      <c r="B48" s="209"/>
      <c r="C48" s="209"/>
      <c r="D48" s="206"/>
      <c r="E48" s="206"/>
      <c r="F48" s="206"/>
      <c r="G48" s="206"/>
      <c r="H48" s="209"/>
      <c r="I48" s="209"/>
      <c r="J48" s="209"/>
      <c r="K48" s="209">
        <v>5800000</v>
      </c>
      <c r="L48" s="209"/>
      <c r="M48" s="209"/>
      <c r="N48" s="206">
        <f t="shared" si="13"/>
        <v>5800000</v>
      </c>
      <c r="O48" s="206">
        <f t="shared" si="13"/>
        <v>0</v>
      </c>
      <c r="P48" s="206">
        <f t="shared" si="13"/>
        <v>0</v>
      </c>
    </row>
    <row r="49" spans="1:16" ht="15.75">
      <c r="A49" s="16" t="s">
        <v>452</v>
      </c>
      <c r="B49" s="209">
        <v>400000</v>
      </c>
      <c r="C49" s="209"/>
      <c r="D49" s="206"/>
      <c r="E49" s="206"/>
      <c r="F49" s="206"/>
      <c r="G49" s="206"/>
      <c r="H49" s="209"/>
      <c r="I49" s="209"/>
      <c r="J49" s="209"/>
      <c r="K49" s="209"/>
      <c r="L49" s="209"/>
      <c r="M49" s="209"/>
      <c r="N49" s="206">
        <f t="shared" si="13"/>
        <v>400000</v>
      </c>
      <c r="O49" s="206">
        <f t="shared" si="13"/>
        <v>0</v>
      </c>
      <c r="P49" s="206">
        <f t="shared" si="13"/>
        <v>0</v>
      </c>
    </row>
    <row r="50" spans="1:16" ht="15.75">
      <c r="A50" s="16" t="s">
        <v>453</v>
      </c>
      <c r="B50" s="209">
        <v>10000000</v>
      </c>
      <c r="C50" s="209"/>
      <c r="D50" s="206"/>
      <c r="E50" s="206"/>
      <c r="F50" s="206"/>
      <c r="G50" s="206"/>
      <c r="H50" s="209"/>
      <c r="I50" s="209"/>
      <c r="J50" s="209"/>
      <c r="K50" s="209"/>
      <c r="L50" s="209"/>
      <c r="M50" s="209"/>
      <c r="N50" s="206">
        <f t="shared" si="13"/>
        <v>10000000</v>
      </c>
      <c r="O50" s="206">
        <f t="shared" si="13"/>
        <v>0</v>
      </c>
      <c r="P50" s="206">
        <f t="shared" si="13"/>
        <v>0</v>
      </c>
    </row>
    <row r="51" spans="1:16" ht="15.75">
      <c r="A51" s="16" t="s">
        <v>454</v>
      </c>
      <c r="B51" s="209">
        <v>4439295</v>
      </c>
      <c r="C51" s="209"/>
      <c r="D51" s="206"/>
      <c r="E51" s="206"/>
      <c r="F51" s="206"/>
      <c r="G51" s="206"/>
      <c r="H51" s="209"/>
      <c r="I51" s="209"/>
      <c r="J51" s="209"/>
      <c r="K51" s="209"/>
      <c r="L51" s="209"/>
      <c r="M51" s="209"/>
      <c r="N51" s="206">
        <f t="shared" si="13"/>
        <v>4439295</v>
      </c>
      <c r="O51" s="206">
        <f t="shared" si="13"/>
        <v>0</v>
      </c>
      <c r="P51" s="206">
        <f t="shared" si="13"/>
        <v>0</v>
      </c>
    </row>
    <row r="52" spans="1:16" s="230" customFormat="1" ht="15.75">
      <c r="A52" s="228" t="s">
        <v>450</v>
      </c>
      <c r="B52" s="9">
        <f>SUM(B48:B51)</f>
        <v>14839295</v>
      </c>
      <c r="C52" s="9">
        <f t="shared" ref="C52:G52" si="17">SUM(C48:C51)</f>
        <v>0</v>
      </c>
      <c r="D52" s="9">
        <f t="shared" si="17"/>
        <v>0</v>
      </c>
      <c r="E52" s="9">
        <f t="shared" si="17"/>
        <v>0</v>
      </c>
      <c r="F52" s="9">
        <f t="shared" si="17"/>
        <v>0</v>
      </c>
      <c r="G52" s="9">
        <f t="shared" si="17"/>
        <v>0</v>
      </c>
      <c r="H52" s="9">
        <f t="shared" ref="H52:M52" si="18">SUM(H48:H51)</f>
        <v>0</v>
      </c>
      <c r="I52" s="9">
        <f t="shared" si="18"/>
        <v>0</v>
      </c>
      <c r="J52" s="9">
        <f t="shared" si="18"/>
        <v>0</v>
      </c>
      <c r="K52" s="9">
        <f t="shared" si="18"/>
        <v>5800000</v>
      </c>
      <c r="L52" s="9">
        <f t="shared" si="18"/>
        <v>0</v>
      </c>
      <c r="M52" s="9">
        <f t="shared" si="18"/>
        <v>0</v>
      </c>
      <c r="N52" s="229">
        <f t="shared" si="13"/>
        <v>20639295</v>
      </c>
      <c r="O52" s="229">
        <f t="shared" si="13"/>
        <v>0</v>
      </c>
      <c r="P52" s="229">
        <f t="shared" si="13"/>
        <v>0</v>
      </c>
    </row>
    <row r="53" spans="1:16" ht="15.75">
      <c r="A53" s="232" t="s">
        <v>119</v>
      </c>
      <c r="B53" s="209"/>
      <c r="C53" s="206"/>
      <c r="D53" s="206"/>
      <c r="E53" s="206"/>
      <c r="F53" s="206"/>
      <c r="G53" s="206"/>
      <c r="H53" s="209"/>
      <c r="I53" s="209"/>
      <c r="J53" s="209"/>
      <c r="K53" s="209"/>
      <c r="L53" s="209"/>
      <c r="M53" s="209"/>
      <c r="N53" s="206">
        <f t="shared" si="13"/>
        <v>0</v>
      </c>
      <c r="O53" s="206">
        <f t="shared" si="13"/>
        <v>0</v>
      </c>
      <c r="P53" s="206">
        <f t="shared" si="13"/>
        <v>0</v>
      </c>
    </row>
    <row r="54" spans="1:16" ht="15.75">
      <c r="A54" s="217" t="s">
        <v>455</v>
      </c>
      <c r="B54" s="209">
        <v>40952743</v>
      </c>
      <c r="C54" s="209"/>
      <c r="D54" s="206"/>
      <c r="E54" s="206"/>
      <c r="F54" s="206"/>
      <c r="G54" s="206"/>
      <c r="H54" s="209"/>
      <c r="I54" s="209"/>
      <c r="J54" s="209"/>
      <c r="K54" s="209"/>
      <c r="L54" s="209"/>
      <c r="M54" s="209"/>
      <c r="N54" s="206">
        <f t="shared" si="13"/>
        <v>40952743</v>
      </c>
      <c r="O54" s="206">
        <f t="shared" si="13"/>
        <v>0</v>
      </c>
      <c r="P54" s="206">
        <f t="shared" si="13"/>
        <v>0</v>
      </c>
    </row>
    <row r="55" spans="1:16" ht="15.75">
      <c r="A55" s="217" t="s">
        <v>456</v>
      </c>
      <c r="B55" s="209">
        <v>7905865</v>
      </c>
      <c r="C55" s="209"/>
      <c r="D55" s="206"/>
      <c r="E55" s="206"/>
      <c r="F55" s="206"/>
      <c r="G55" s="206"/>
      <c r="H55" s="209"/>
      <c r="I55" s="209"/>
      <c r="J55" s="209"/>
      <c r="K55" s="209"/>
      <c r="L55" s="209"/>
      <c r="M55" s="209"/>
      <c r="N55" s="206">
        <f t="shared" si="13"/>
        <v>7905865</v>
      </c>
      <c r="O55" s="206">
        <f t="shared" si="13"/>
        <v>0</v>
      </c>
      <c r="P55" s="206">
        <f t="shared" si="13"/>
        <v>0</v>
      </c>
    </row>
    <row r="56" spans="1:16" ht="15.75">
      <c r="A56" s="217" t="s">
        <v>457</v>
      </c>
      <c r="B56" s="209">
        <v>8790676</v>
      </c>
      <c r="C56" s="209"/>
      <c r="D56" s="206"/>
      <c r="E56" s="206"/>
      <c r="F56" s="206"/>
      <c r="G56" s="206"/>
      <c r="H56" s="209"/>
      <c r="I56" s="209"/>
      <c r="J56" s="209"/>
      <c r="K56" s="209"/>
      <c r="L56" s="209"/>
      <c r="M56" s="209"/>
      <c r="N56" s="206">
        <f t="shared" si="13"/>
        <v>8790676</v>
      </c>
      <c r="O56" s="206">
        <f t="shared" si="13"/>
        <v>0</v>
      </c>
      <c r="P56" s="206">
        <f t="shared" si="13"/>
        <v>0</v>
      </c>
    </row>
    <row r="57" spans="1:16" ht="15.75">
      <c r="A57" s="227" t="s">
        <v>450</v>
      </c>
      <c r="B57" s="9">
        <f>SUM(B54:B56)</f>
        <v>57649284</v>
      </c>
      <c r="C57" s="9">
        <f t="shared" ref="C57:M57" si="19">SUM(C54:C56)</f>
        <v>0</v>
      </c>
      <c r="D57" s="9">
        <f t="shared" si="19"/>
        <v>0</v>
      </c>
      <c r="E57" s="9"/>
      <c r="F57" s="9"/>
      <c r="G57" s="9"/>
      <c r="H57" s="9">
        <f t="shared" si="19"/>
        <v>0</v>
      </c>
      <c r="I57" s="9">
        <f t="shared" si="19"/>
        <v>0</v>
      </c>
      <c r="J57" s="9">
        <f t="shared" si="19"/>
        <v>0</v>
      </c>
      <c r="K57" s="9">
        <f t="shared" si="19"/>
        <v>0</v>
      </c>
      <c r="L57" s="9">
        <f t="shared" si="19"/>
        <v>0</v>
      </c>
      <c r="M57" s="9">
        <f t="shared" si="19"/>
        <v>0</v>
      </c>
      <c r="N57" s="206">
        <f>SUM(N53:N56)</f>
        <v>57649284</v>
      </c>
      <c r="O57" s="206">
        <f t="shared" si="13"/>
        <v>0</v>
      </c>
      <c r="P57" s="206">
        <f t="shared" si="13"/>
        <v>0</v>
      </c>
    </row>
    <row r="58" spans="1:16" ht="15.75">
      <c r="A58" s="227" t="s">
        <v>290</v>
      </c>
      <c r="B58" s="9">
        <f t="shared" ref="B58:M58" si="20">SUM(B57,B52,B46,B29)</f>
        <v>2250237812</v>
      </c>
      <c r="C58" s="9">
        <f t="shared" si="20"/>
        <v>1725500752.4724407</v>
      </c>
      <c r="D58" s="9">
        <f t="shared" si="20"/>
        <v>452248480.5275594</v>
      </c>
      <c r="E58" s="9">
        <f t="shared" si="20"/>
        <v>1270000</v>
      </c>
      <c r="F58" s="9">
        <f t="shared" si="20"/>
        <v>1000000</v>
      </c>
      <c r="G58" s="9">
        <f t="shared" si="20"/>
        <v>270000</v>
      </c>
      <c r="H58" s="9">
        <f t="shared" si="20"/>
        <v>75095288</v>
      </c>
      <c r="I58" s="9">
        <f t="shared" si="20"/>
        <v>59130148.031496063</v>
      </c>
      <c r="J58" s="9">
        <f t="shared" si="20"/>
        <v>15965139.968503941</v>
      </c>
      <c r="K58" s="9">
        <f t="shared" si="20"/>
        <v>11819860</v>
      </c>
      <c r="L58" s="9">
        <f t="shared" si="20"/>
        <v>4633748.0314960629</v>
      </c>
      <c r="M58" s="9">
        <f t="shared" si="20"/>
        <v>1386111.9685039371</v>
      </c>
      <c r="N58" s="229">
        <f>N29+N46+N52+N57</f>
        <v>2338422960</v>
      </c>
      <c r="O58" s="229">
        <f>O29+O46+O52+O57</f>
        <v>1790264648.5354328</v>
      </c>
      <c r="P58" s="229">
        <f>P29+P46+P52+P57</f>
        <v>469869732.46456695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scale="50" orientation="landscape" horizontalDpi="4294967293" r:id="rId1"/>
  <headerFooter>
    <oddHeader xml:space="preserve">&amp;CKörmend Város Önkormányzat és intézményei 2019. évi felhalmozási kiadásai jogcímenként&amp;R"6. melléklet .../2019. (...) önkormányzati rendelethez
adatok Ft-ban"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4"/>
  <dimension ref="A1:F436"/>
  <sheetViews>
    <sheetView view="pageBreakPreview" topLeftCell="A20" zoomScale="110" zoomScaleNormal="110" zoomScaleSheetLayoutView="110" zoomScalePageLayoutView="90" workbookViewId="0">
      <selection activeCell="C24" sqref="C24:F24"/>
    </sheetView>
  </sheetViews>
  <sheetFormatPr defaultColWidth="9.140625" defaultRowHeight="15.75"/>
  <cols>
    <col min="1" max="1" width="66.28515625" style="15" bestFit="1" customWidth="1"/>
    <col min="2" max="2" width="18.5703125" style="15" bestFit="1" customWidth="1"/>
    <col min="3" max="3" width="16.42578125" style="15" bestFit="1" customWidth="1"/>
    <col min="4" max="4" width="22" style="15" bestFit="1" customWidth="1"/>
    <col min="5" max="5" width="13.140625" style="15" bestFit="1" customWidth="1"/>
    <col min="6" max="16384" width="9.140625" style="15"/>
  </cols>
  <sheetData>
    <row r="1" spans="1:5" s="13" customFormat="1" ht="30" customHeight="1">
      <c r="A1" s="238" t="s">
        <v>227</v>
      </c>
      <c r="B1" s="239">
        <v>2019</v>
      </c>
      <c r="C1" s="239">
        <v>2020</v>
      </c>
      <c r="D1" s="239">
        <v>2021</v>
      </c>
      <c r="E1" s="239">
        <v>2022</v>
      </c>
    </row>
    <row r="2" spans="1:5" ht="30" customHeight="1">
      <c r="A2" s="240" t="s">
        <v>228</v>
      </c>
      <c r="B2" s="241">
        <f>898500000-34000000-B6</f>
        <v>862000000</v>
      </c>
      <c r="C2" s="241">
        <v>877000000</v>
      </c>
      <c r="D2" s="241">
        <f t="shared" ref="D2:E2" si="0">C2</f>
        <v>877000000</v>
      </c>
      <c r="E2" s="241">
        <f t="shared" si="0"/>
        <v>877000000</v>
      </c>
    </row>
    <row r="3" spans="1:5" ht="30" customHeight="1">
      <c r="A3" s="242" t="s">
        <v>229</v>
      </c>
      <c r="B3" s="241">
        <f>50000000+1800000</f>
        <v>51800000</v>
      </c>
      <c r="C3" s="241">
        <v>20000000</v>
      </c>
      <c r="D3" s="241">
        <v>20000000</v>
      </c>
      <c r="E3" s="241">
        <v>20000000</v>
      </c>
    </row>
    <row r="4" spans="1:5" ht="30" customHeight="1">
      <c r="A4" s="240" t="s">
        <v>230</v>
      </c>
      <c r="B4" s="217"/>
      <c r="C4" s="217"/>
      <c r="D4" s="217"/>
      <c r="E4" s="217"/>
    </row>
    <row r="5" spans="1:5" ht="30" customHeight="1">
      <c r="A5" s="242" t="s">
        <v>231</v>
      </c>
      <c r="B5" s="241"/>
      <c r="C5" s="241"/>
      <c r="D5" s="243"/>
      <c r="E5" s="243"/>
    </row>
    <row r="6" spans="1:5" ht="30" customHeight="1">
      <c r="A6" s="240" t="s">
        <v>232</v>
      </c>
      <c r="B6" s="241">
        <v>2500000</v>
      </c>
      <c r="C6" s="241">
        <v>0</v>
      </c>
      <c r="D6" s="243">
        <v>0</v>
      </c>
      <c r="E6" s="243">
        <v>0</v>
      </c>
    </row>
    <row r="7" spans="1:5" ht="30" customHeight="1">
      <c r="A7" s="240" t="s">
        <v>233</v>
      </c>
      <c r="B7" s="241"/>
      <c r="C7" s="241"/>
      <c r="D7" s="243"/>
      <c r="E7" s="243"/>
    </row>
    <row r="8" spans="1:5" ht="30" customHeight="1">
      <c r="A8" s="238" t="s">
        <v>187</v>
      </c>
      <c r="B8" s="241">
        <f>SUM(B2:B7)</f>
        <v>916300000</v>
      </c>
      <c r="C8" s="241">
        <f t="shared" ref="C8" si="1">SUM(C2:C7)</f>
        <v>897000000</v>
      </c>
      <c r="D8" s="241">
        <f>SUM(D2:D7)</f>
        <v>897000000</v>
      </c>
      <c r="E8" s="241">
        <f>SUM(E2:E7)</f>
        <v>897000000</v>
      </c>
    </row>
    <row r="9" spans="1:5" ht="30" customHeight="1">
      <c r="A9" s="240"/>
      <c r="B9" s="217"/>
      <c r="C9" s="217"/>
      <c r="D9" s="217"/>
      <c r="E9" s="217"/>
    </row>
    <row r="10" spans="1:5" ht="30" customHeight="1">
      <c r="A10" s="238" t="s">
        <v>234</v>
      </c>
      <c r="B10" s="244">
        <f>B8*0.5</f>
        <v>458150000</v>
      </c>
      <c r="C10" s="244">
        <f t="shared" ref="C10:E10" si="2">C8*0.5</f>
        <v>448500000</v>
      </c>
      <c r="D10" s="244">
        <f t="shared" si="2"/>
        <v>448500000</v>
      </c>
      <c r="E10" s="244">
        <f t="shared" si="2"/>
        <v>448500000</v>
      </c>
    </row>
    <row r="11" spans="1:5" ht="30" customHeight="1">
      <c r="A11" s="238"/>
      <c r="B11" s="245"/>
      <c r="C11" s="245"/>
      <c r="D11" s="245"/>
      <c r="E11" s="245"/>
    </row>
    <row r="12" spans="1:5" ht="30" customHeight="1">
      <c r="A12" s="238" t="s">
        <v>235</v>
      </c>
      <c r="B12" s="241">
        <v>0</v>
      </c>
      <c r="C12" s="241">
        <f>C16</f>
        <v>63337549</v>
      </c>
      <c r="D12" s="241">
        <f t="shared" ref="D12:E12" si="3">D16</f>
        <v>61486874</v>
      </c>
      <c r="E12" s="241">
        <f t="shared" si="3"/>
        <v>60561537</v>
      </c>
    </row>
    <row r="13" spans="1:5" ht="30" customHeight="1">
      <c r="A13" s="238"/>
      <c r="B13" s="241"/>
      <c r="C13" s="241"/>
      <c r="D13" s="241"/>
      <c r="E13" s="241"/>
    </row>
    <row r="14" spans="1:5" ht="30" customHeight="1">
      <c r="A14" s="238" t="s">
        <v>246</v>
      </c>
      <c r="B14" s="241">
        <v>0</v>
      </c>
      <c r="C14" s="241">
        <f>48069480</f>
        <v>48069480</v>
      </c>
      <c r="D14" s="241">
        <f>C14</f>
        <v>48069480</v>
      </c>
      <c r="E14" s="241">
        <f>D14</f>
        <v>48069480</v>
      </c>
    </row>
    <row r="15" spans="1:5" ht="30" customHeight="1">
      <c r="A15" s="238" t="s">
        <v>237</v>
      </c>
      <c r="B15" s="241">
        <v>2406250</v>
      </c>
      <c r="C15" s="241">
        <f>15268069</f>
        <v>15268069</v>
      </c>
      <c r="D15" s="241">
        <f>13417394</f>
        <v>13417394</v>
      </c>
      <c r="E15" s="241">
        <f>12492057</f>
        <v>12492057</v>
      </c>
    </row>
    <row r="16" spans="1:5" ht="30" customHeight="1">
      <c r="A16" s="238" t="s">
        <v>238</v>
      </c>
      <c r="B16" s="244">
        <f>SUM(B14:B15)</f>
        <v>2406250</v>
      </c>
      <c r="C16" s="244">
        <f t="shared" ref="C16:E16" si="4">SUM(C14:C15)</f>
        <v>63337549</v>
      </c>
      <c r="D16" s="244">
        <f t="shared" si="4"/>
        <v>61486874</v>
      </c>
      <c r="E16" s="244">
        <f t="shared" si="4"/>
        <v>60561537</v>
      </c>
    </row>
    <row r="17" spans="1:6" ht="30" customHeight="1">
      <c r="A17" s="238" t="s">
        <v>239</v>
      </c>
      <c r="B17" s="244">
        <f>B10-B16</f>
        <v>455743750</v>
      </c>
      <c r="C17" s="244">
        <f t="shared" ref="C17:E17" si="5">C10-C16</f>
        <v>385162451</v>
      </c>
      <c r="D17" s="244">
        <f t="shared" si="5"/>
        <v>387013126</v>
      </c>
      <c r="E17" s="244">
        <f t="shared" si="5"/>
        <v>387938463</v>
      </c>
    </row>
    <row r="18" spans="1:6" ht="30" customHeight="1">
      <c r="A18" s="32"/>
      <c r="B18" s="18"/>
      <c r="C18" s="18"/>
      <c r="D18" s="18"/>
      <c r="E18" s="18"/>
    </row>
    <row r="19" spans="1:6" ht="30" customHeight="1">
      <c r="A19" s="32"/>
      <c r="B19" s="18"/>
      <c r="C19" s="18"/>
      <c r="D19" s="18"/>
      <c r="E19" s="18"/>
    </row>
    <row r="20" spans="1:6" ht="30" customHeight="1">
      <c r="A20" s="32"/>
      <c r="B20" s="18"/>
      <c r="C20" s="18"/>
      <c r="D20" s="18"/>
      <c r="E20" s="18"/>
    </row>
    <row r="21" spans="1:6" ht="30" customHeight="1">
      <c r="A21" s="32"/>
      <c r="B21" s="18"/>
      <c r="C21" s="18"/>
      <c r="D21" s="18"/>
      <c r="E21" s="14"/>
    </row>
    <row r="22" spans="1:6" ht="56.25" customHeight="1">
      <c r="A22" s="315" t="s">
        <v>516</v>
      </c>
      <c r="B22" s="316"/>
      <c r="C22" s="316"/>
      <c r="D22" s="316"/>
      <c r="E22" s="316"/>
      <c r="F22" s="316"/>
    </row>
    <row r="23" spans="1:6" ht="30" customHeight="1">
      <c r="A23" s="37"/>
      <c r="B23" s="37"/>
      <c r="C23" s="37"/>
      <c r="D23" s="37"/>
      <c r="E23" s="37"/>
      <c r="F23" s="37"/>
    </row>
    <row r="24" spans="1:6" ht="30" customHeight="1">
      <c r="A24" s="38"/>
      <c r="B24" s="39"/>
      <c r="C24" s="317" t="s">
        <v>501</v>
      </c>
      <c r="D24" s="317"/>
      <c r="E24" s="317"/>
      <c r="F24" s="317"/>
    </row>
    <row r="25" spans="1:6" ht="30" customHeight="1">
      <c r="A25" s="40"/>
      <c r="B25" s="40"/>
      <c r="C25" s="313" t="s">
        <v>271</v>
      </c>
      <c r="D25" s="313"/>
      <c r="E25" s="313"/>
      <c r="F25" s="314"/>
    </row>
    <row r="26" spans="1:6" ht="53.25" customHeight="1">
      <c r="A26" s="16"/>
      <c r="B26" s="19" t="s">
        <v>176</v>
      </c>
      <c r="C26" s="19" t="s">
        <v>177</v>
      </c>
      <c r="D26" s="19" t="s">
        <v>236</v>
      </c>
      <c r="E26" s="19" t="s">
        <v>122</v>
      </c>
    </row>
    <row r="27" spans="1:6" ht="30" customHeight="1">
      <c r="A27" s="42" t="s">
        <v>178</v>
      </c>
      <c r="B27" s="34">
        <f>B29-B28</f>
        <v>236567804</v>
      </c>
      <c r="C27" s="34">
        <f t="shared" ref="C27:D27" si="6">C29-C28</f>
        <v>245946252</v>
      </c>
      <c r="D27" s="34">
        <f t="shared" si="6"/>
        <v>122798690</v>
      </c>
      <c r="E27" s="48">
        <f>SUM(B27:D27)</f>
        <v>605312746</v>
      </c>
    </row>
    <row r="28" spans="1:6" ht="30" customHeight="1">
      <c r="A28" s="42" t="s">
        <v>179</v>
      </c>
      <c r="B28" s="35">
        <f>'[1]Kmd. Hivatal kötelező'!$BL$20+'[1]Kmd. Hivatal kötelező'!$BL$24</f>
        <v>1270000</v>
      </c>
      <c r="C28" s="35">
        <f>'[1]Kmd. Város Gondn.kötelező'!$BL$20+'[1]Kmd. Város Gondn.kötelező'!$BL$24</f>
        <v>6019860</v>
      </c>
      <c r="D28" s="35">
        <f>'[1]Körmendi Kult. Közp.kötelezö'!$BL$20+'[1]Körmendi Kult. Közp.kötelezö'!$BL$24+'[1]Faludi F Könyvtár kötelező '!$BL$20+'[1]Faludi F Könyvtár kötelező '!$BL$24+'[1]Múzeum önként vállalt'!$BL$20+'[1]Múzeum önként vállalt'!$BL$24</f>
        <v>75095288</v>
      </c>
      <c r="E28" s="48">
        <f>SUM(B28:D28)</f>
        <v>82385148</v>
      </c>
    </row>
    <row r="29" spans="1:6" ht="30" customHeight="1">
      <c r="A29" s="33" t="s">
        <v>122</v>
      </c>
      <c r="B29" s="9">
        <f>'[2]Kmd. Hivatal kötelező'!$BA$28</f>
        <v>237837804</v>
      </c>
      <c r="C29" s="9">
        <f>'[2]Kmd. Város Gondn.kötelező'!$BA$28</f>
        <v>251966112</v>
      </c>
      <c r="D29" s="9">
        <f>'[2]Körmendi Kult. Közp.kötelezö'!$BA$28+'[2]Faludi F Könyvtár kötelező '!$BA$28+'[2]Múzeum önként vállalt'!$BA$28</f>
        <v>197893978</v>
      </c>
      <c r="E29" s="48">
        <f>SUM(B29:D29)</f>
        <v>687697894</v>
      </c>
    </row>
    <row r="30" spans="1:6">
      <c r="A30" s="21"/>
      <c r="B30" s="21"/>
      <c r="C30" s="22"/>
      <c r="D30" s="22"/>
      <c r="E30" s="22"/>
    </row>
    <row r="31" spans="1:6">
      <c r="A31" s="23"/>
      <c r="B31" s="23"/>
      <c r="C31" s="22"/>
      <c r="D31" s="22"/>
      <c r="E31" s="22"/>
    </row>
    <row r="32" spans="1:6">
      <c r="A32" s="17"/>
      <c r="B32" s="23"/>
      <c r="C32" s="22"/>
      <c r="D32" s="22"/>
      <c r="E32" s="22"/>
    </row>
    <row r="33" spans="1:5">
      <c r="A33" s="17"/>
      <c r="B33" s="23"/>
      <c r="C33" s="22"/>
      <c r="D33" s="22"/>
      <c r="E33" s="22"/>
    </row>
    <row r="34" spans="1:5">
      <c r="A34" s="24"/>
      <c r="B34" s="25"/>
      <c r="C34" s="22"/>
      <c r="D34" s="22"/>
      <c r="E34" s="22"/>
    </row>
    <row r="35" spans="1:5">
      <c r="A35" s="26"/>
      <c r="B35" s="27"/>
      <c r="C35" s="27"/>
      <c r="D35" s="27"/>
      <c r="E35" s="27"/>
    </row>
    <row r="36" spans="1:5">
      <c r="A36" s="12"/>
      <c r="B36" s="28"/>
      <c r="C36" s="29"/>
      <c r="D36" s="29"/>
      <c r="E36" s="29"/>
    </row>
    <row r="37" spans="1:5">
      <c r="A37" s="12"/>
      <c r="B37" s="28"/>
      <c r="C37" s="29"/>
      <c r="D37" s="29"/>
      <c r="E37" s="29"/>
    </row>
    <row r="38" spans="1:5">
      <c r="A38" s="12"/>
      <c r="B38" s="28"/>
      <c r="C38" s="29"/>
      <c r="D38" s="29"/>
      <c r="E38" s="29"/>
    </row>
    <row r="39" spans="1:5" ht="31.5" customHeight="1">
      <c r="A39" s="12"/>
      <c r="B39" s="28"/>
      <c r="C39" s="29"/>
      <c r="D39" s="29"/>
      <c r="E39" s="29"/>
    </row>
    <row r="40" spans="1:5">
      <c r="A40" s="12"/>
      <c r="B40" s="28"/>
      <c r="C40" s="29"/>
      <c r="D40" s="29"/>
      <c r="E40" s="29"/>
    </row>
    <row r="41" spans="1:5">
      <c r="A41" s="12"/>
      <c r="B41" s="28"/>
      <c r="C41" s="29"/>
      <c r="D41" s="29"/>
      <c r="E41" s="29"/>
    </row>
    <row r="42" spans="1:5">
      <c r="A42" s="17"/>
      <c r="B42" s="30"/>
      <c r="C42" s="29"/>
      <c r="D42" s="29"/>
      <c r="E42" s="29"/>
    </row>
    <row r="43" spans="1:5">
      <c r="A43" s="31"/>
      <c r="B43" s="31"/>
      <c r="C43" s="31"/>
      <c r="D43" s="31"/>
      <c r="E43" s="31"/>
    </row>
    <row r="44" spans="1:5">
      <c r="A44" s="31"/>
      <c r="B44" s="31"/>
      <c r="C44" s="31"/>
      <c r="D44" s="31"/>
      <c r="E44" s="31"/>
    </row>
    <row r="45" spans="1:5">
      <c r="A45" s="31"/>
      <c r="B45" s="31"/>
      <c r="C45" s="31"/>
      <c r="D45" s="31"/>
      <c r="E45" s="31"/>
    </row>
    <row r="46" spans="1:5">
      <c r="A46" s="31"/>
      <c r="B46" s="31"/>
      <c r="C46" s="31"/>
      <c r="D46" s="31"/>
      <c r="E46" s="31"/>
    </row>
    <row r="47" spans="1:5">
      <c r="A47" s="31"/>
      <c r="B47" s="31"/>
      <c r="C47" s="31"/>
      <c r="D47" s="31"/>
      <c r="E47" s="31"/>
    </row>
    <row r="48" spans="1:5">
      <c r="A48" s="31"/>
      <c r="B48" s="31"/>
      <c r="C48" s="31"/>
      <c r="D48" s="31"/>
      <c r="E48" s="31"/>
    </row>
    <row r="49" spans="1:5">
      <c r="A49" s="31"/>
      <c r="B49" s="31"/>
      <c r="C49" s="31"/>
      <c r="D49" s="31"/>
      <c r="E49" s="31"/>
    </row>
    <row r="50" spans="1:5">
      <c r="A50" s="31"/>
      <c r="B50" s="31"/>
      <c r="C50" s="31"/>
      <c r="D50" s="31"/>
      <c r="E50" s="31"/>
    </row>
    <row r="51" spans="1:5">
      <c r="A51" s="31"/>
      <c r="B51" s="31"/>
      <c r="C51" s="31"/>
      <c r="D51" s="31"/>
      <c r="E51" s="31"/>
    </row>
    <row r="52" spans="1:5">
      <c r="A52" s="31"/>
      <c r="B52" s="31"/>
      <c r="C52" s="31"/>
      <c r="D52" s="31"/>
      <c r="E52" s="31"/>
    </row>
    <row r="53" spans="1:5">
      <c r="A53" s="31"/>
      <c r="B53" s="31"/>
      <c r="C53" s="31"/>
      <c r="D53" s="31"/>
      <c r="E53" s="31"/>
    </row>
    <row r="54" spans="1:5">
      <c r="A54" s="31"/>
      <c r="B54" s="31"/>
      <c r="C54" s="31"/>
      <c r="D54" s="31"/>
      <c r="E54" s="31"/>
    </row>
    <row r="55" spans="1:5">
      <c r="A55" s="31"/>
      <c r="B55" s="31"/>
      <c r="C55" s="31"/>
      <c r="D55" s="31"/>
      <c r="E55" s="31"/>
    </row>
    <row r="56" spans="1:5">
      <c r="A56" s="31"/>
      <c r="B56" s="31"/>
      <c r="C56" s="31"/>
      <c r="D56" s="31"/>
      <c r="E56" s="31"/>
    </row>
    <row r="57" spans="1:5">
      <c r="A57" s="31"/>
      <c r="B57" s="31"/>
      <c r="C57" s="31"/>
      <c r="D57" s="31"/>
      <c r="E57" s="31"/>
    </row>
    <row r="58" spans="1:5">
      <c r="A58" s="31"/>
      <c r="B58" s="31"/>
      <c r="C58" s="31"/>
      <c r="D58" s="31"/>
      <c r="E58" s="31"/>
    </row>
    <row r="59" spans="1:5">
      <c r="A59" s="31"/>
      <c r="B59" s="31"/>
      <c r="C59" s="31"/>
      <c r="D59" s="31"/>
      <c r="E59" s="31"/>
    </row>
    <row r="60" spans="1:5">
      <c r="A60" s="31"/>
      <c r="B60" s="31"/>
      <c r="C60" s="31"/>
      <c r="D60" s="31"/>
      <c r="E60" s="31"/>
    </row>
    <row r="61" spans="1:5">
      <c r="A61" s="31"/>
      <c r="B61" s="31"/>
      <c r="C61" s="31"/>
      <c r="D61" s="31"/>
      <c r="E61" s="31"/>
    </row>
    <row r="62" spans="1:5">
      <c r="A62" s="31"/>
      <c r="B62" s="31"/>
      <c r="C62" s="31"/>
      <c r="D62" s="31"/>
      <c r="E62" s="31"/>
    </row>
    <row r="63" spans="1:5">
      <c r="A63" s="31"/>
      <c r="B63" s="31"/>
      <c r="C63" s="31"/>
      <c r="D63" s="31"/>
      <c r="E63" s="31"/>
    </row>
    <row r="64" spans="1:5">
      <c r="A64" s="31"/>
      <c r="B64" s="31"/>
      <c r="C64" s="31"/>
      <c r="D64" s="31"/>
      <c r="E64" s="31"/>
    </row>
    <row r="65" spans="1:5">
      <c r="A65" s="31"/>
      <c r="B65" s="31"/>
      <c r="C65" s="31"/>
      <c r="D65" s="31"/>
      <c r="E65" s="31"/>
    </row>
    <row r="66" spans="1:5">
      <c r="A66" s="31"/>
      <c r="B66" s="31"/>
      <c r="C66" s="31"/>
      <c r="D66" s="31"/>
      <c r="E66" s="31"/>
    </row>
    <row r="67" spans="1:5">
      <c r="A67" s="31"/>
      <c r="B67" s="31"/>
      <c r="C67" s="31"/>
      <c r="D67" s="31"/>
      <c r="E67" s="31"/>
    </row>
    <row r="68" spans="1:5">
      <c r="A68" s="31"/>
      <c r="B68" s="31"/>
      <c r="C68" s="31"/>
      <c r="D68" s="31"/>
      <c r="E68" s="31"/>
    </row>
    <row r="69" spans="1:5">
      <c r="A69" s="31"/>
      <c r="B69" s="31"/>
      <c r="C69" s="31"/>
      <c r="D69" s="31"/>
      <c r="E69" s="31"/>
    </row>
    <row r="70" spans="1:5">
      <c r="A70" s="31"/>
      <c r="B70" s="31"/>
      <c r="C70" s="31"/>
      <c r="D70" s="31"/>
      <c r="E70" s="31"/>
    </row>
    <row r="71" spans="1:5">
      <c r="A71" s="31"/>
      <c r="B71" s="31"/>
      <c r="C71" s="31"/>
      <c r="D71" s="31"/>
      <c r="E71" s="31"/>
    </row>
    <row r="72" spans="1:5">
      <c r="A72" s="31"/>
      <c r="B72" s="31"/>
      <c r="C72" s="31"/>
      <c r="D72" s="31"/>
      <c r="E72" s="31"/>
    </row>
    <row r="73" spans="1:5">
      <c r="A73" s="31"/>
      <c r="B73" s="31"/>
      <c r="C73" s="31"/>
      <c r="D73" s="31"/>
      <c r="E73" s="31"/>
    </row>
    <row r="74" spans="1:5">
      <c r="A74" s="31"/>
      <c r="B74" s="31"/>
      <c r="C74" s="31"/>
      <c r="D74" s="31"/>
      <c r="E74" s="31"/>
    </row>
    <row r="75" spans="1:5">
      <c r="A75" s="31"/>
      <c r="B75" s="31"/>
      <c r="C75" s="31"/>
      <c r="D75" s="31"/>
      <c r="E75" s="31"/>
    </row>
    <row r="76" spans="1:5">
      <c r="A76" s="31"/>
      <c r="B76" s="31"/>
      <c r="C76" s="31"/>
      <c r="D76" s="31"/>
      <c r="E76" s="31"/>
    </row>
    <row r="77" spans="1:5">
      <c r="A77" s="31"/>
      <c r="B77" s="31"/>
      <c r="C77" s="31"/>
      <c r="D77" s="31"/>
      <c r="E77" s="31"/>
    </row>
    <row r="78" spans="1:5">
      <c r="A78" s="31"/>
      <c r="B78" s="31"/>
      <c r="C78" s="31"/>
      <c r="D78" s="31"/>
      <c r="E78" s="31"/>
    </row>
    <row r="79" spans="1:5">
      <c r="A79" s="31"/>
      <c r="B79" s="31"/>
      <c r="C79" s="31"/>
      <c r="D79" s="31"/>
      <c r="E79" s="31"/>
    </row>
    <row r="80" spans="1:5">
      <c r="A80" s="31"/>
      <c r="B80" s="31"/>
      <c r="C80" s="31"/>
      <c r="D80" s="31"/>
      <c r="E80" s="31"/>
    </row>
    <row r="81" spans="1:5">
      <c r="A81" s="31"/>
      <c r="B81" s="31"/>
      <c r="C81" s="31"/>
      <c r="D81" s="31"/>
      <c r="E81" s="31"/>
    </row>
    <row r="82" spans="1:5">
      <c r="A82" s="31"/>
      <c r="B82" s="31"/>
      <c r="C82" s="31"/>
      <c r="D82" s="31"/>
      <c r="E82" s="31"/>
    </row>
    <row r="83" spans="1:5">
      <c r="A83" s="31"/>
      <c r="B83" s="31"/>
      <c r="C83" s="31"/>
      <c r="D83" s="31"/>
      <c r="E83" s="31"/>
    </row>
    <row r="84" spans="1:5">
      <c r="A84" s="31"/>
      <c r="B84" s="31"/>
      <c r="C84" s="31"/>
      <c r="D84" s="31"/>
      <c r="E84" s="31"/>
    </row>
    <row r="85" spans="1:5">
      <c r="A85" s="31"/>
      <c r="B85" s="31"/>
      <c r="C85" s="31"/>
      <c r="D85" s="31"/>
      <c r="E85" s="31"/>
    </row>
    <row r="86" spans="1:5">
      <c r="A86" s="31"/>
      <c r="B86" s="31"/>
      <c r="C86" s="31"/>
      <c r="D86" s="31"/>
      <c r="E86" s="31"/>
    </row>
    <row r="87" spans="1:5">
      <c r="A87" s="31"/>
      <c r="B87" s="31"/>
      <c r="C87" s="31"/>
      <c r="D87" s="31"/>
      <c r="E87" s="31"/>
    </row>
    <row r="88" spans="1:5">
      <c r="A88" s="31"/>
      <c r="B88" s="31"/>
      <c r="C88" s="31"/>
      <c r="D88" s="31"/>
      <c r="E88" s="31"/>
    </row>
    <row r="89" spans="1:5">
      <c r="A89" s="31"/>
      <c r="B89" s="31"/>
      <c r="C89" s="31"/>
      <c r="D89" s="31"/>
      <c r="E89" s="31"/>
    </row>
    <row r="90" spans="1:5">
      <c r="A90" s="31"/>
      <c r="B90" s="31"/>
      <c r="C90" s="31"/>
      <c r="D90" s="31"/>
      <c r="E90" s="31"/>
    </row>
    <row r="91" spans="1:5">
      <c r="A91" s="31"/>
      <c r="B91" s="31"/>
      <c r="C91" s="31"/>
      <c r="D91" s="31"/>
      <c r="E91" s="31"/>
    </row>
    <row r="92" spans="1:5">
      <c r="A92" s="31"/>
      <c r="B92" s="31"/>
      <c r="C92" s="31"/>
      <c r="D92" s="31"/>
      <c r="E92" s="31"/>
    </row>
    <row r="93" spans="1:5">
      <c r="A93" s="31"/>
      <c r="B93" s="31"/>
      <c r="C93" s="31"/>
      <c r="D93" s="31"/>
      <c r="E93" s="31"/>
    </row>
    <row r="94" spans="1:5">
      <c r="A94" s="31"/>
      <c r="B94" s="31"/>
      <c r="C94" s="31"/>
      <c r="D94" s="31"/>
      <c r="E94" s="31"/>
    </row>
    <row r="95" spans="1:5">
      <c r="A95" s="31"/>
      <c r="B95" s="31"/>
      <c r="C95" s="31"/>
      <c r="D95" s="31"/>
      <c r="E95" s="31"/>
    </row>
    <row r="96" spans="1:5">
      <c r="A96" s="31"/>
      <c r="B96" s="31"/>
      <c r="C96" s="31"/>
      <c r="D96" s="31"/>
      <c r="E96" s="31"/>
    </row>
    <row r="97" spans="1:5">
      <c r="A97" s="31"/>
      <c r="B97" s="31"/>
      <c r="C97" s="31"/>
      <c r="D97" s="31"/>
      <c r="E97" s="31"/>
    </row>
    <row r="98" spans="1:5">
      <c r="A98" s="31"/>
      <c r="B98" s="31"/>
      <c r="C98" s="31"/>
      <c r="D98" s="31"/>
      <c r="E98" s="31"/>
    </row>
    <row r="99" spans="1:5">
      <c r="A99" s="31"/>
      <c r="B99" s="31"/>
      <c r="C99" s="31"/>
      <c r="D99" s="31"/>
      <c r="E99" s="31"/>
    </row>
    <row r="100" spans="1:5">
      <c r="A100" s="31"/>
      <c r="B100" s="31"/>
      <c r="C100" s="31"/>
      <c r="D100" s="31"/>
      <c r="E100" s="31"/>
    </row>
    <row r="101" spans="1:5">
      <c r="A101" s="31"/>
      <c r="B101" s="31"/>
      <c r="C101" s="31"/>
      <c r="D101" s="31"/>
      <c r="E101" s="31"/>
    </row>
    <row r="102" spans="1:5">
      <c r="A102" s="31"/>
      <c r="B102" s="31"/>
      <c r="C102" s="31"/>
      <c r="D102" s="31"/>
      <c r="E102" s="31"/>
    </row>
    <row r="103" spans="1:5">
      <c r="A103" s="31"/>
      <c r="B103" s="31"/>
      <c r="C103" s="31"/>
      <c r="D103" s="31"/>
      <c r="E103" s="31"/>
    </row>
    <row r="104" spans="1:5">
      <c r="A104" s="31"/>
      <c r="B104" s="31"/>
      <c r="C104" s="31"/>
      <c r="D104" s="31"/>
      <c r="E104" s="31"/>
    </row>
    <row r="105" spans="1:5">
      <c r="A105" s="31"/>
      <c r="B105" s="31"/>
      <c r="C105" s="31"/>
      <c r="D105" s="31"/>
      <c r="E105" s="31"/>
    </row>
    <row r="106" spans="1:5">
      <c r="A106" s="31"/>
      <c r="B106" s="31"/>
      <c r="C106" s="31"/>
      <c r="D106" s="31"/>
      <c r="E106" s="31"/>
    </row>
    <row r="107" spans="1:5">
      <c r="A107" s="31"/>
      <c r="B107" s="31"/>
      <c r="C107" s="31"/>
      <c r="D107" s="31"/>
      <c r="E107" s="31"/>
    </row>
    <row r="108" spans="1:5">
      <c r="A108" s="31"/>
      <c r="B108" s="31"/>
      <c r="C108" s="31"/>
      <c r="D108" s="31"/>
      <c r="E108" s="31"/>
    </row>
    <row r="109" spans="1:5">
      <c r="A109" s="31"/>
      <c r="B109" s="31"/>
      <c r="C109" s="31"/>
      <c r="D109" s="31"/>
      <c r="E109" s="31"/>
    </row>
    <row r="110" spans="1:5">
      <c r="A110" s="31"/>
      <c r="B110" s="31"/>
      <c r="C110" s="31"/>
      <c r="D110" s="31"/>
      <c r="E110" s="31"/>
    </row>
    <row r="111" spans="1:5">
      <c r="A111" s="31"/>
      <c r="B111" s="31"/>
      <c r="C111" s="31"/>
      <c r="D111" s="31"/>
      <c r="E111" s="31"/>
    </row>
    <row r="112" spans="1:5">
      <c r="A112" s="31"/>
      <c r="B112" s="31"/>
      <c r="C112" s="31"/>
      <c r="D112" s="31"/>
      <c r="E112" s="31"/>
    </row>
    <row r="113" spans="1:5">
      <c r="A113" s="31"/>
      <c r="B113" s="31"/>
      <c r="C113" s="31"/>
      <c r="D113" s="31"/>
      <c r="E113" s="31"/>
    </row>
    <row r="114" spans="1:5">
      <c r="A114" s="31"/>
      <c r="B114" s="31"/>
      <c r="C114" s="31"/>
      <c r="D114" s="31"/>
      <c r="E114" s="31"/>
    </row>
    <row r="115" spans="1:5">
      <c r="A115" s="31"/>
      <c r="B115" s="31"/>
      <c r="C115" s="31"/>
      <c r="D115" s="31"/>
      <c r="E115" s="31"/>
    </row>
    <row r="116" spans="1:5">
      <c r="A116" s="31"/>
      <c r="B116" s="31"/>
      <c r="C116" s="31"/>
      <c r="D116" s="31"/>
      <c r="E116" s="31"/>
    </row>
    <row r="117" spans="1:5">
      <c r="A117" s="31"/>
      <c r="B117" s="31"/>
      <c r="C117" s="31"/>
      <c r="D117" s="31"/>
      <c r="E117" s="31"/>
    </row>
    <row r="118" spans="1:5">
      <c r="A118" s="31"/>
      <c r="B118" s="31"/>
      <c r="C118" s="31"/>
      <c r="D118" s="31"/>
      <c r="E118" s="31"/>
    </row>
    <row r="119" spans="1:5">
      <c r="A119" s="31"/>
      <c r="B119" s="31"/>
      <c r="C119" s="31"/>
      <c r="D119" s="31"/>
      <c r="E119" s="31"/>
    </row>
    <row r="120" spans="1:5">
      <c r="A120" s="31"/>
      <c r="B120" s="31"/>
      <c r="C120" s="31"/>
      <c r="D120" s="31"/>
      <c r="E120" s="31"/>
    </row>
    <row r="121" spans="1:5">
      <c r="A121" s="31"/>
      <c r="B121" s="31"/>
      <c r="C121" s="31"/>
      <c r="D121" s="31"/>
      <c r="E121" s="31"/>
    </row>
    <row r="122" spans="1:5">
      <c r="A122" s="31"/>
      <c r="B122" s="31"/>
      <c r="C122" s="31"/>
      <c r="D122" s="31"/>
      <c r="E122" s="31"/>
    </row>
    <row r="123" spans="1:5">
      <c r="A123" s="31"/>
      <c r="B123" s="31"/>
      <c r="C123" s="31"/>
      <c r="D123" s="31"/>
      <c r="E123" s="31"/>
    </row>
    <row r="124" spans="1:5">
      <c r="A124" s="31"/>
      <c r="B124" s="31"/>
      <c r="C124" s="31"/>
      <c r="D124" s="31"/>
      <c r="E124" s="31"/>
    </row>
    <row r="125" spans="1:5">
      <c r="A125" s="31"/>
      <c r="B125" s="31"/>
      <c r="C125" s="31"/>
      <c r="D125" s="31"/>
      <c r="E125" s="31"/>
    </row>
    <row r="126" spans="1:5">
      <c r="A126" s="31"/>
      <c r="B126" s="31"/>
      <c r="C126" s="31"/>
      <c r="D126" s="31"/>
      <c r="E126" s="31"/>
    </row>
    <row r="127" spans="1:5">
      <c r="A127" s="31"/>
      <c r="B127" s="31"/>
      <c r="C127" s="31"/>
      <c r="D127" s="31"/>
      <c r="E127" s="31"/>
    </row>
    <row r="128" spans="1:5">
      <c r="A128" s="31"/>
      <c r="B128" s="31"/>
      <c r="C128" s="31"/>
      <c r="D128" s="31"/>
      <c r="E128" s="31"/>
    </row>
    <row r="129" spans="1:5">
      <c r="A129" s="31"/>
      <c r="B129" s="31"/>
      <c r="C129" s="31"/>
      <c r="D129" s="31"/>
      <c r="E129" s="31"/>
    </row>
    <row r="130" spans="1:5">
      <c r="A130" s="31"/>
      <c r="B130" s="31"/>
      <c r="C130" s="31"/>
      <c r="D130" s="31"/>
      <c r="E130" s="31"/>
    </row>
    <row r="131" spans="1:5">
      <c r="A131" s="31"/>
      <c r="B131" s="31"/>
      <c r="C131" s="31"/>
      <c r="D131" s="31"/>
      <c r="E131" s="31"/>
    </row>
    <row r="132" spans="1:5">
      <c r="A132" s="31"/>
      <c r="B132" s="31"/>
      <c r="C132" s="31"/>
      <c r="D132" s="31"/>
      <c r="E132" s="31"/>
    </row>
    <row r="133" spans="1:5">
      <c r="A133" s="31"/>
      <c r="B133" s="31"/>
      <c r="C133" s="31"/>
      <c r="D133" s="31"/>
      <c r="E133" s="31"/>
    </row>
    <row r="134" spans="1:5">
      <c r="A134" s="31"/>
      <c r="B134" s="31"/>
      <c r="C134" s="31"/>
      <c r="D134" s="31"/>
      <c r="E134" s="31"/>
    </row>
    <row r="135" spans="1:5">
      <c r="A135" s="31"/>
      <c r="B135" s="31"/>
      <c r="C135" s="31"/>
      <c r="D135" s="31"/>
      <c r="E135" s="31"/>
    </row>
    <row r="136" spans="1:5">
      <c r="A136" s="31"/>
      <c r="B136" s="31"/>
      <c r="C136" s="31"/>
      <c r="D136" s="31"/>
      <c r="E136" s="31"/>
    </row>
    <row r="137" spans="1:5">
      <c r="A137" s="31"/>
      <c r="B137" s="31"/>
      <c r="C137" s="31"/>
      <c r="D137" s="31"/>
      <c r="E137" s="31"/>
    </row>
    <row r="138" spans="1:5">
      <c r="A138" s="31"/>
      <c r="B138" s="31"/>
      <c r="C138" s="31"/>
      <c r="D138" s="31"/>
      <c r="E138" s="31"/>
    </row>
    <row r="139" spans="1:5">
      <c r="A139" s="31"/>
      <c r="B139" s="31"/>
      <c r="C139" s="31"/>
      <c r="D139" s="31"/>
      <c r="E139" s="31"/>
    </row>
    <row r="140" spans="1:5">
      <c r="A140" s="31"/>
      <c r="B140" s="31"/>
      <c r="C140" s="31"/>
      <c r="D140" s="31"/>
      <c r="E140" s="31"/>
    </row>
    <row r="141" spans="1:5">
      <c r="A141" s="31"/>
      <c r="B141" s="31"/>
      <c r="C141" s="31"/>
      <c r="D141" s="31"/>
      <c r="E141" s="31"/>
    </row>
    <row r="142" spans="1:5">
      <c r="A142" s="31"/>
      <c r="B142" s="31"/>
      <c r="C142" s="31"/>
      <c r="D142" s="31"/>
      <c r="E142" s="31"/>
    </row>
    <row r="143" spans="1:5">
      <c r="A143" s="31"/>
      <c r="B143" s="31"/>
      <c r="C143" s="31"/>
      <c r="D143" s="31"/>
      <c r="E143" s="31"/>
    </row>
    <row r="144" spans="1:5">
      <c r="A144" s="31"/>
      <c r="B144" s="31"/>
      <c r="C144" s="31"/>
      <c r="D144" s="31"/>
      <c r="E144" s="31"/>
    </row>
    <row r="145" spans="1:5">
      <c r="A145" s="31"/>
      <c r="B145" s="31"/>
      <c r="C145" s="31"/>
      <c r="D145" s="31"/>
      <c r="E145" s="31"/>
    </row>
    <row r="146" spans="1:5">
      <c r="A146" s="31"/>
      <c r="B146" s="31"/>
      <c r="C146" s="31"/>
      <c r="D146" s="31"/>
      <c r="E146" s="31"/>
    </row>
    <row r="147" spans="1:5">
      <c r="A147" s="31"/>
      <c r="B147" s="31"/>
      <c r="C147" s="31"/>
      <c r="D147" s="31"/>
      <c r="E147" s="31"/>
    </row>
    <row r="148" spans="1:5">
      <c r="A148" s="31"/>
      <c r="B148" s="31"/>
      <c r="C148" s="31"/>
      <c r="D148" s="31"/>
      <c r="E148" s="31"/>
    </row>
    <row r="149" spans="1:5">
      <c r="A149" s="31"/>
      <c r="B149" s="31"/>
      <c r="C149" s="31"/>
      <c r="D149" s="31"/>
      <c r="E149" s="31"/>
    </row>
    <row r="150" spans="1:5">
      <c r="A150" s="31"/>
      <c r="B150" s="31"/>
      <c r="C150" s="31"/>
      <c r="D150" s="31"/>
      <c r="E150" s="31"/>
    </row>
    <row r="151" spans="1:5">
      <c r="A151" s="31"/>
      <c r="B151" s="31"/>
      <c r="C151" s="31"/>
      <c r="D151" s="31"/>
      <c r="E151" s="31"/>
    </row>
    <row r="152" spans="1:5">
      <c r="A152" s="31"/>
      <c r="B152" s="31"/>
      <c r="C152" s="31"/>
      <c r="D152" s="31"/>
      <c r="E152" s="31"/>
    </row>
    <row r="153" spans="1:5">
      <c r="A153" s="31"/>
      <c r="B153" s="31"/>
      <c r="C153" s="31"/>
      <c r="D153" s="31"/>
      <c r="E153" s="31"/>
    </row>
    <row r="154" spans="1:5">
      <c r="A154" s="31"/>
      <c r="B154" s="31"/>
      <c r="C154" s="31"/>
      <c r="D154" s="31"/>
      <c r="E154" s="31"/>
    </row>
    <row r="155" spans="1:5">
      <c r="A155" s="31"/>
      <c r="B155" s="31"/>
      <c r="C155" s="31"/>
      <c r="D155" s="31"/>
      <c r="E155" s="31"/>
    </row>
    <row r="156" spans="1:5">
      <c r="A156" s="31"/>
      <c r="B156" s="31"/>
      <c r="C156" s="31"/>
      <c r="D156" s="31"/>
      <c r="E156" s="31"/>
    </row>
    <row r="157" spans="1:5">
      <c r="A157" s="31"/>
      <c r="B157" s="31"/>
      <c r="C157" s="31"/>
      <c r="D157" s="31"/>
      <c r="E157" s="31"/>
    </row>
    <row r="158" spans="1:5">
      <c r="A158" s="31"/>
      <c r="B158" s="31"/>
      <c r="C158" s="31"/>
      <c r="D158" s="31"/>
      <c r="E158" s="31"/>
    </row>
    <row r="159" spans="1:5">
      <c r="A159" s="31"/>
      <c r="B159" s="31"/>
      <c r="C159" s="31"/>
      <c r="D159" s="31"/>
      <c r="E159" s="31"/>
    </row>
    <row r="160" spans="1:5">
      <c r="A160" s="31"/>
      <c r="B160" s="31"/>
      <c r="C160" s="31"/>
      <c r="D160" s="31"/>
      <c r="E160" s="31"/>
    </row>
    <row r="161" spans="1:5">
      <c r="A161" s="31"/>
      <c r="B161" s="31"/>
      <c r="C161" s="31"/>
      <c r="D161" s="31"/>
      <c r="E161" s="31"/>
    </row>
    <row r="162" spans="1:5">
      <c r="A162" s="31"/>
      <c r="B162" s="31"/>
      <c r="C162" s="31"/>
      <c r="D162" s="31"/>
      <c r="E162" s="31"/>
    </row>
    <row r="163" spans="1:5">
      <c r="A163" s="31"/>
      <c r="B163" s="31"/>
      <c r="C163" s="31"/>
      <c r="D163" s="31"/>
      <c r="E163" s="31"/>
    </row>
    <row r="164" spans="1:5">
      <c r="A164" s="31"/>
      <c r="B164" s="31"/>
      <c r="C164" s="31"/>
      <c r="D164" s="31"/>
      <c r="E164" s="31"/>
    </row>
    <row r="165" spans="1:5">
      <c r="A165" s="31"/>
      <c r="B165" s="31"/>
      <c r="C165" s="31"/>
      <c r="D165" s="31"/>
      <c r="E165" s="31"/>
    </row>
    <row r="166" spans="1:5">
      <c r="A166" s="31"/>
      <c r="B166" s="31"/>
      <c r="C166" s="31"/>
      <c r="D166" s="31"/>
      <c r="E166" s="31"/>
    </row>
    <row r="167" spans="1:5">
      <c r="A167" s="31"/>
      <c r="B167" s="31"/>
      <c r="C167" s="31"/>
      <c r="D167" s="31"/>
      <c r="E167" s="31"/>
    </row>
    <row r="168" spans="1:5">
      <c r="A168" s="31"/>
      <c r="B168" s="31"/>
      <c r="C168" s="31"/>
      <c r="D168" s="31"/>
      <c r="E168" s="31"/>
    </row>
    <row r="169" spans="1:5">
      <c r="A169" s="31"/>
      <c r="B169" s="31"/>
      <c r="C169" s="31"/>
      <c r="D169" s="31"/>
      <c r="E169" s="31"/>
    </row>
    <row r="170" spans="1:5">
      <c r="A170" s="31"/>
      <c r="B170" s="31"/>
      <c r="C170" s="31"/>
      <c r="D170" s="31"/>
      <c r="E170" s="31"/>
    </row>
    <row r="171" spans="1:5">
      <c r="A171" s="31"/>
      <c r="B171" s="31"/>
      <c r="C171" s="31"/>
      <c r="D171" s="31"/>
      <c r="E171" s="31"/>
    </row>
    <row r="172" spans="1:5">
      <c r="A172" s="31"/>
      <c r="B172" s="31"/>
      <c r="C172" s="31"/>
      <c r="D172" s="31"/>
      <c r="E172" s="31"/>
    </row>
    <row r="173" spans="1:5">
      <c r="A173" s="31"/>
      <c r="B173" s="31"/>
      <c r="C173" s="31"/>
      <c r="D173" s="31"/>
      <c r="E173" s="31"/>
    </row>
    <row r="174" spans="1:5">
      <c r="A174" s="31"/>
      <c r="B174" s="31"/>
      <c r="C174" s="31"/>
      <c r="D174" s="31"/>
      <c r="E174" s="31"/>
    </row>
    <row r="175" spans="1:5">
      <c r="A175" s="31"/>
      <c r="B175" s="31"/>
      <c r="C175" s="31"/>
      <c r="D175" s="31"/>
      <c r="E175" s="31"/>
    </row>
    <row r="176" spans="1:5">
      <c r="A176" s="31"/>
      <c r="B176" s="31"/>
      <c r="C176" s="31"/>
      <c r="D176" s="31"/>
      <c r="E176" s="31"/>
    </row>
    <row r="177" spans="1:5">
      <c r="A177" s="31"/>
      <c r="B177" s="31"/>
      <c r="C177" s="31"/>
      <c r="D177" s="31"/>
      <c r="E177" s="31"/>
    </row>
    <row r="178" spans="1:5">
      <c r="A178" s="31"/>
      <c r="B178" s="31"/>
      <c r="C178" s="31"/>
      <c r="D178" s="31"/>
      <c r="E178" s="31"/>
    </row>
    <row r="179" spans="1:5">
      <c r="A179" s="31"/>
      <c r="B179" s="31"/>
      <c r="C179" s="31"/>
      <c r="D179" s="31"/>
      <c r="E179" s="31"/>
    </row>
    <row r="180" spans="1:5">
      <c r="A180" s="31"/>
      <c r="B180" s="31"/>
      <c r="C180" s="31"/>
      <c r="D180" s="31"/>
      <c r="E180" s="31"/>
    </row>
    <row r="181" spans="1:5">
      <c r="A181" s="31"/>
      <c r="B181" s="31"/>
      <c r="C181" s="31"/>
      <c r="D181" s="31"/>
      <c r="E181" s="31"/>
    </row>
    <row r="182" spans="1:5">
      <c r="A182" s="31"/>
      <c r="B182" s="31"/>
      <c r="C182" s="31"/>
      <c r="D182" s="31"/>
      <c r="E182" s="31"/>
    </row>
    <row r="183" spans="1:5">
      <c r="A183" s="31"/>
      <c r="B183" s="31"/>
      <c r="C183" s="31"/>
      <c r="D183" s="31"/>
      <c r="E183" s="31"/>
    </row>
    <row r="184" spans="1:5">
      <c r="A184" s="31"/>
      <c r="B184" s="31"/>
      <c r="C184" s="31"/>
      <c r="D184" s="31"/>
      <c r="E184" s="31"/>
    </row>
    <row r="185" spans="1:5">
      <c r="A185" s="31"/>
      <c r="B185" s="31"/>
      <c r="C185" s="31"/>
      <c r="D185" s="31"/>
      <c r="E185" s="31"/>
    </row>
    <row r="186" spans="1:5">
      <c r="A186" s="31"/>
      <c r="B186" s="31"/>
      <c r="C186" s="31"/>
      <c r="D186" s="31"/>
      <c r="E186" s="31"/>
    </row>
    <row r="187" spans="1:5">
      <c r="A187" s="31"/>
      <c r="B187" s="31"/>
      <c r="C187" s="31"/>
      <c r="D187" s="31"/>
      <c r="E187" s="31"/>
    </row>
    <row r="188" spans="1:5">
      <c r="A188" s="31"/>
      <c r="B188" s="31"/>
      <c r="C188" s="31"/>
      <c r="D188" s="31"/>
      <c r="E188" s="31"/>
    </row>
    <row r="189" spans="1:5">
      <c r="A189" s="31"/>
      <c r="B189" s="31"/>
      <c r="C189" s="31"/>
      <c r="D189" s="31"/>
      <c r="E189" s="31"/>
    </row>
    <row r="190" spans="1:5">
      <c r="A190" s="31"/>
      <c r="B190" s="31"/>
      <c r="C190" s="31"/>
      <c r="D190" s="31"/>
      <c r="E190" s="31"/>
    </row>
    <row r="191" spans="1:5">
      <c r="A191" s="31"/>
      <c r="B191" s="31"/>
      <c r="C191" s="31"/>
      <c r="D191" s="31"/>
      <c r="E191" s="31"/>
    </row>
    <row r="192" spans="1:5">
      <c r="A192" s="31"/>
      <c r="B192" s="31"/>
      <c r="C192" s="31"/>
      <c r="D192" s="31"/>
      <c r="E192" s="31"/>
    </row>
    <row r="193" spans="1:5">
      <c r="A193" s="31"/>
      <c r="B193" s="31"/>
      <c r="C193" s="31"/>
      <c r="D193" s="31"/>
      <c r="E193" s="31"/>
    </row>
    <row r="194" spans="1:5">
      <c r="A194" s="31"/>
      <c r="B194" s="31"/>
      <c r="C194" s="31"/>
      <c r="D194" s="31"/>
      <c r="E194" s="31"/>
    </row>
    <row r="195" spans="1:5">
      <c r="A195" s="31"/>
      <c r="B195" s="31"/>
      <c r="C195" s="31"/>
      <c r="D195" s="31"/>
      <c r="E195" s="31"/>
    </row>
    <row r="196" spans="1:5">
      <c r="A196" s="31"/>
      <c r="B196" s="31"/>
      <c r="C196" s="31"/>
      <c r="D196" s="31"/>
      <c r="E196" s="31"/>
    </row>
    <row r="197" spans="1:5">
      <c r="A197" s="31"/>
      <c r="B197" s="31"/>
      <c r="C197" s="31"/>
      <c r="D197" s="31"/>
      <c r="E197" s="31"/>
    </row>
    <row r="198" spans="1:5">
      <c r="A198" s="31"/>
      <c r="B198" s="31"/>
      <c r="C198" s="31"/>
      <c r="D198" s="31"/>
      <c r="E198" s="31"/>
    </row>
    <row r="199" spans="1:5">
      <c r="A199" s="31"/>
      <c r="B199" s="31"/>
      <c r="C199" s="31"/>
      <c r="D199" s="31"/>
      <c r="E199" s="31"/>
    </row>
    <row r="200" spans="1:5">
      <c r="A200" s="31"/>
      <c r="B200" s="31"/>
      <c r="C200" s="31"/>
      <c r="D200" s="31"/>
      <c r="E200" s="31"/>
    </row>
    <row r="201" spans="1:5">
      <c r="A201" s="31"/>
      <c r="B201" s="31"/>
      <c r="C201" s="31"/>
      <c r="D201" s="31"/>
      <c r="E201" s="31"/>
    </row>
    <row r="202" spans="1:5">
      <c r="A202" s="31"/>
      <c r="B202" s="31"/>
      <c r="C202" s="31"/>
      <c r="D202" s="31"/>
      <c r="E202" s="31"/>
    </row>
    <row r="203" spans="1:5">
      <c r="A203" s="31"/>
      <c r="B203" s="31"/>
      <c r="C203" s="31"/>
      <c r="D203" s="31"/>
      <c r="E203" s="31"/>
    </row>
    <row r="204" spans="1:5">
      <c r="A204" s="31"/>
      <c r="B204" s="31"/>
      <c r="C204" s="31"/>
      <c r="D204" s="31"/>
      <c r="E204" s="31"/>
    </row>
    <row r="205" spans="1:5">
      <c r="A205" s="31"/>
      <c r="B205" s="31"/>
      <c r="C205" s="31"/>
      <c r="D205" s="31"/>
      <c r="E205" s="31"/>
    </row>
    <row r="206" spans="1:5">
      <c r="A206" s="31"/>
      <c r="B206" s="31"/>
      <c r="C206" s="31"/>
      <c r="D206" s="31"/>
      <c r="E206" s="31"/>
    </row>
    <row r="207" spans="1:5">
      <c r="A207" s="31"/>
      <c r="B207" s="31"/>
      <c r="C207" s="31"/>
      <c r="D207" s="31"/>
      <c r="E207" s="31"/>
    </row>
    <row r="208" spans="1:5">
      <c r="A208" s="31"/>
      <c r="B208" s="31"/>
      <c r="C208" s="31"/>
      <c r="D208" s="31"/>
      <c r="E208" s="31"/>
    </row>
    <row r="209" spans="1:5">
      <c r="A209" s="31"/>
      <c r="B209" s="31"/>
      <c r="C209" s="31"/>
      <c r="D209" s="31"/>
      <c r="E209" s="31"/>
    </row>
    <row r="210" spans="1:5">
      <c r="A210" s="31"/>
      <c r="B210" s="31"/>
      <c r="C210" s="31"/>
      <c r="D210" s="31"/>
      <c r="E210" s="31"/>
    </row>
    <row r="211" spans="1:5">
      <c r="A211" s="31"/>
      <c r="B211" s="31"/>
      <c r="C211" s="31"/>
      <c r="D211" s="31"/>
      <c r="E211" s="31"/>
    </row>
    <row r="212" spans="1:5">
      <c r="A212" s="31"/>
      <c r="B212" s="31"/>
      <c r="C212" s="31"/>
      <c r="D212" s="31"/>
      <c r="E212" s="31"/>
    </row>
    <row r="213" spans="1:5">
      <c r="A213" s="31"/>
      <c r="B213" s="31"/>
      <c r="C213" s="31"/>
      <c r="D213" s="31"/>
      <c r="E213" s="31"/>
    </row>
    <row r="214" spans="1:5">
      <c r="A214" s="31"/>
      <c r="B214" s="31"/>
      <c r="C214" s="31"/>
      <c r="D214" s="31"/>
      <c r="E214" s="31"/>
    </row>
    <row r="215" spans="1:5">
      <c r="A215" s="31"/>
      <c r="B215" s="31"/>
      <c r="C215" s="31"/>
      <c r="D215" s="31"/>
      <c r="E215" s="31"/>
    </row>
    <row r="216" spans="1:5">
      <c r="A216" s="31"/>
      <c r="B216" s="31"/>
      <c r="C216" s="31"/>
      <c r="D216" s="31"/>
      <c r="E216" s="31"/>
    </row>
    <row r="217" spans="1:5">
      <c r="A217" s="31"/>
      <c r="B217" s="31"/>
      <c r="C217" s="31"/>
      <c r="D217" s="31"/>
      <c r="E217" s="31"/>
    </row>
    <row r="218" spans="1:5">
      <c r="A218" s="31"/>
      <c r="B218" s="31"/>
      <c r="C218" s="31"/>
      <c r="D218" s="31"/>
      <c r="E218" s="31"/>
    </row>
    <row r="219" spans="1:5">
      <c r="A219" s="31"/>
      <c r="B219" s="31"/>
      <c r="C219" s="31"/>
      <c r="D219" s="31"/>
      <c r="E219" s="31"/>
    </row>
    <row r="220" spans="1:5">
      <c r="A220" s="31"/>
      <c r="B220" s="31"/>
      <c r="C220" s="31"/>
      <c r="D220" s="31"/>
      <c r="E220" s="31"/>
    </row>
    <row r="221" spans="1:5">
      <c r="A221" s="31"/>
      <c r="B221" s="31"/>
      <c r="C221" s="31"/>
      <c r="D221" s="31"/>
      <c r="E221" s="31"/>
    </row>
    <row r="222" spans="1:5">
      <c r="A222" s="31"/>
      <c r="B222" s="31"/>
      <c r="C222" s="31"/>
      <c r="D222" s="31"/>
      <c r="E222" s="31"/>
    </row>
    <row r="223" spans="1:5">
      <c r="A223" s="31"/>
      <c r="B223" s="31"/>
      <c r="C223" s="31"/>
      <c r="D223" s="31"/>
      <c r="E223" s="31"/>
    </row>
    <row r="224" spans="1:5">
      <c r="A224" s="31"/>
      <c r="B224" s="31"/>
      <c r="C224" s="31"/>
      <c r="D224" s="31"/>
      <c r="E224" s="31"/>
    </row>
    <row r="225" spans="1:5">
      <c r="A225" s="31"/>
      <c r="B225" s="31"/>
      <c r="C225" s="31"/>
      <c r="D225" s="31"/>
      <c r="E225" s="31"/>
    </row>
    <row r="226" spans="1:5">
      <c r="A226" s="31"/>
      <c r="B226" s="31"/>
      <c r="C226" s="31"/>
      <c r="D226" s="31"/>
      <c r="E226" s="31"/>
    </row>
    <row r="227" spans="1:5">
      <c r="A227" s="31"/>
      <c r="B227" s="31"/>
      <c r="C227" s="31"/>
      <c r="D227" s="31"/>
      <c r="E227" s="31"/>
    </row>
    <row r="228" spans="1:5">
      <c r="A228" s="31"/>
      <c r="B228" s="31"/>
      <c r="C228" s="31"/>
      <c r="D228" s="31"/>
      <c r="E228" s="31"/>
    </row>
    <row r="229" spans="1:5">
      <c r="A229" s="31"/>
      <c r="B229" s="31"/>
      <c r="C229" s="31"/>
      <c r="D229" s="31"/>
      <c r="E229" s="31"/>
    </row>
    <row r="230" spans="1:5">
      <c r="A230" s="31"/>
      <c r="B230" s="31"/>
      <c r="C230" s="31"/>
      <c r="D230" s="31"/>
      <c r="E230" s="31"/>
    </row>
    <row r="231" spans="1:5">
      <c r="A231" s="31"/>
      <c r="B231" s="31"/>
      <c r="C231" s="31"/>
      <c r="D231" s="31"/>
      <c r="E231" s="31"/>
    </row>
    <row r="232" spans="1:5">
      <c r="A232" s="31"/>
      <c r="B232" s="31"/>
      <c r="C232" s="31"/>
      <c r="D232" s="31"/>
      <c r="E232" s="31"/>
    </row>
    <row r="233" spans="1:5">
      <c r="A233" s="31"/>
      <c r="B233" s="31"/>
      <c r="C233" s="31"/>
      <c r="D233" s="31"/>
      <c r="E233" s="31"/>
    </row>
    <row r="234" spans="1:5">
      <c r="A234" s="31"/>
      <c r="B234" s="31"/>
      <c r="C234" s="31"/>
      <c r="D234" s="31"/>
      <c r="E234" s="31"/>
    </row>
    <row r="235" spans="1:5">
      <c r="A235" s="31"/>
      <c r="B235" s="31"/>
      <c r="C235" s="31"/>
      <c r="D235" s="31"/>
      <c r="E235" s="31"/>
    </row>
    <row r="236" spans="1:5">
      <c r="A236" s="31"/>
      <c r="B236" s="31"/>
      <c r="C236" s="31"/>
      <c r="D236" s="31"/>
      <c r="E236" s="31"/>
    </row>
    <row r="237" spans="1:5">
      <c r="A237" s="31"/>
      <c r="B237" s="31"/>
      <c r="C237" s="31"/>
      <c r="D237" s="31"/>
      <c r="E237" s="31"/>
    </row>
    <row r="238" spans="1:5">
      <c r="A238" s="31"/>
      <c r="B238" s="31"/>
      <c r="C238" s="31"/>
      <c r="D238" s="31"/>
      <c r="E238" s="31"/>
    </row>
    <row r="239" spans="1:5">
      <c r="A239" s="31"/>
      <c r="B239" s="31"/>
      <c r="C239" s="31"/>
      <c r="D239" s="31"/>
      <c r="E239" s="31"/>
    </row>
    <row r="240" spans="1:5">
      <c r="A240" s="31"/>
      <c r="B240" s="31"/>
      <c r="C240" s="31"/>
      <c r="D240" s="31"/>
      <c r="E240" s="31"/>
    </row>
    <row r="241" spans="1:5">
      <c r="A241" s="31"/>
      <c r="B241" s="31"/>
      <c r="C241" s="31"/>
      <c r="D241" s="31"/>
      <c r="E241" s="31"/>
    </row>
    <row r="242" spans="1:5">
      <c r="A242" s="31"/>
      <c r="B242" s="31"/>
      <c r="C242" s="31"/>
      <c r="D242" s="31"/>
      <c r="E242" s="31"/>
    </row>
    <row r="243" spans="1:5">
      <c r="A243" s="31"/>
      <c r="B243" s="31"/>
      <c r="C243" s="31"/>
      <c r="D243" s="31"/>
      <c r="E243" s="31"/>
    </row>
    <row r="244" spans="1:5">
      <c r="A244" s="31"/>
      <c r="B244" s="31"/>
      <c r="C244" s="31"/>
      <c r="D244" s="31"/>
      <c r="E244" s="31"/>
    </row>
    <row r="245" spans="1:5">
      <c r="A245" s="31"/>
      <c r="B245" s="31"/>
      <c r="C245" s="31"/>
      <c r="D245" s="31"/>
      <c r="E245" s="31"/>
    </row>
    <row r="246" spans="1:5">
      <c r="A246" s="31"/>
      <c r="B246" s="31"/>
      <c r="C246" s="31"/>
      <c r="D246" s="31"/>
      <c r="E246" s="31"/>
    </row>
    <row r="247" spans="1:5">
      <c r="A247" s="31"/>
      <c r="B247" s="31"/>
      <c r="C247" s="31"/>
      <c r="D247" s="31"/>
      <c r="E247" s="31"/>
    </row>
    <row r="248" spans="1:5">
      <c r="A248" s="31"/>
      <c r="B248" s="31"/>
      <c r="C248" s="31"/>
      <c r="D248" s="31"/>
      <c r="E248" s="31"/>
    </row>
    <row r="249" spans="1:5">
      <c r="A249" s="31"/>
      <c r="B249" s="31"/>
      <c r="C249" s="31"/>
      <c r="D249" s="31"/>
      <c r="E249" s="31"/>
    </row>
    <row r="250" spans="1:5">
      <c r="A250" s="31"/>
      <c r="B250" s="31"/>
      <c r="C250" s="31"/>
      <c r="D250" s="31"/>
      <c r="E250" s="31"/>
    </row>
    <row r="251" spans="1:5">
      <c r="A251" s="31"/>
      <c r="B251" s="31"/>
      <c r="C251" s="31"/>
      <c r="D251" s="31"/>
      <c r="E251" s="31"/>
    </row>
    <row r="252" spans="1:5">
      <c r="A252" s="31"/>
      <c r="B252" s="31"/>
      <c r="C252" s="31"/>
      <c r="D252" s="31"/>
      <c r="E252" s="31"/>
    </row>
    <row r="253" spans="1:5">
      <c r="A253" s="31"/>
      <c r="B253" s="31"/>
      <c r="C253" s="31"/>
      <c r="D253" s="31"/>
      <c r="E253" s="31"/>
    </row>
    <row r="254" spans="1:5">
      <c r="A254" s="31"/>
      <c r="B254" s="31"/>
      <c r="C254" s="31"/>
      <c r="D254" s="31"/>
      <c r="E254" s="31"/>
    </row>
    <row r="255" spans="1:5">
      <c r="A255" s="31"/>
      <c r="B255" s="31"/>
      <c r="C255" s="31"/>
      <c r="D255" s="31"/>
      <c r="E255" s="31"/>
    </row>
    <row r="256" spans="1:5">
      <c r="A256" s="31"/>
      <c r="B256" s="31"/>
      <c r="C256" s="31"/>
      <c r="D256" s="31"/>
      <c r="E256" s="31"/>
    </row>
    <row r="257" spans="1:5">
      <c r="A257" s="31"/>
      <c r="B257" s="31"/>
      <c r="C257" s="31"/>
      <c r="D257" s="31"/>
      <c r="E257" s="31"/>
    </row>
    <row r="258" spans="1:5">
      <c r="A258" s="31"/>
      <c r="B258" s="31"/>
      <c r="C258" s="31"/>
      <c r="D258" s="31"/>
      <c r="E258" s="31"/>
    </row>
    <row r="259" spans="1:5">
      <c r="A259" s="31"/>
      <c r="B259" s="31"/>
      <c r="C259" s="31"/>
      <c r="D259" s="31"/>
      <c r="E259" s="31"/>
    </row>
    <row r="260" spans="1:5">
      <c r="A260" s="31"/>
      <c r="B260" s="31"/>
      <c r="C260" s="31"/>
      <c r="D260" s="31"/>
      <c r="E260" s="31"/>
    </row>
    <row r="261" spans="1:5">
      <c r="A261" s="31"/>
      <c r="B261" s="31"/>
      <c r="C261" s="31"/>
      <c r="D261" s="31"/>
      <c r="E261" s="31"/>
    </row>
    <row r="262" spans="1:5">
      <c r="A262" s="31"/>
      <c r="B262" s="31"/>
      <c r="C262" s="31"/>
      <c r="D262" s="31"/>
      <c r="E262" s="31"/>
    </row>
    <row r="263" spans="1:5">
      <c r="A263" s="31"/>
      <c r="B263" s="31"/>
      <c r="C263" s="31"/>
      <c r="D263" s="31"/>
      <c r="E263" s="31"/>
    </row>
    <row r="264" spans="1:5">
      <c r="A264" s="31"/>
      <c r="B264" s="31"/>
      <c r="C264" s="31"/>
      <c r="D264" s="31"/>
      <c r="E264" s="31"/>
    </row>
    <row r="265" spans="1:5">
      <c r="A265" s="31"/>
      <c r="B265" s="31"/>
      <c r="C265" s="31"/>
      <c r="D265" s="31"/>
      <c r="E265" s="31"/>
    </row>
    <row r="266" spans="1:5">
      <c r="A266" s="31"/>
      <c r="B266" s="31"/>
      <c r="C266" s="31"/>
      <c r="D266" s="31"/>
      <c r="E266" s="31"/>
    </row>
    <row r="267" spans="1:5">
      <c r="A267" s="31"/>
      <c r="B267" s="31"/>
      <c r="C267" s="31"/>
      <c r="D267" s="31"/>
      <c r="E267" s="31"/>
    </row>
    <row r="268" spans="1:5">
      <c r="A268" s="31"/>
      <c r="B268" s="31"/>
      <c r="C268" s="31"/>
      <c r="D268" s="31"/>
      <c r="E268" s="31"/>
    </row>
    <row r="269" spans="1:5">
      <c r="A269" s="31"/>
      <c r="B269" s="31"/>
      <c r="C269" s="31"/>
      <c r="D269" s="31"/>
      <c r="E269" s="31"/>
    </row>
    <row r="270" spans="1:5">
      <c r="A270" s="31"/>
      <c r="B270" s="31"/>
      <c r="C270" s="31"/>
      <c r="D270" s="31"/>
      <c r="E270" s="31"/>
    </row>
    <row r="271" spans="1:5">
      <c r="A271" s="31"/>
      <c r="B271" s="31"/>
      <c r="C271" s="31"/>
      <c r="D271" s="31"/>
      <c r="E271" s="31"/>
    </row>
    <row r="272" spans="1:5">
      <c r="A272" s="31"/>
      <c r="B272" s="31"/>
      <c r="C272" s="31"/>
      <c r="D272" s="31"/>
      <c r="E272" s="31"/>
    </row>
    <row r="273" spans="1:5">
      <c r="A273" s="31"/>
      <c r="B273" s="31"/>
      <c r="C273" s="31"/>
      <c r="D273" s="31"/>
      <c r="E273" s="31"/>
    </row>
    <row r="274" spans="1:5">
      <c r="A274" s="31"/>
      <c r="B274" s="31"/>
      <c r="C274" s="31"/>
      <c r="D274" s="31"/>
      <c r="E274" s="31"/>
    </row>
    <row r="275" spans="1:5">
      <c r="A275" s="31"/>
      <c r="B275" s="31"/>
      <c r="C275" s="31"/>
      <c r="D275" s="31"/>
      <c r="E275" s="31"/>
    </row>
    <row r="276" spans="1:5">
      <c r="A276" s="31"/>
      <c r="B276" s="31"/>
      <c r="C276" s="31"/>
      <c r="D276" s="31"/>
      <c r="E276" s="31"/>
    </row>
    <row r="277" spans="1:5">
      <c r="A277" s="31"/>
      <c r="B277" s="31"/>
      <c r="C277" s="31"/>
      <c r="D277" s="31"/>
      <c r="E277" s="31"/>
    </row>
    <row r="278" spans="1:5">
      <c r="A278" s="31"/>
      <c r="B278" s="31"/>
      <c r="C278" s="31"/>
      <c r="D278" s="31"/>
      <c r="E278" s="31"/>
    </row>
    <row r="279" spans="1:5">
      <c r="A279" s="31"/>
      <c r="B279" s="31"/>
      <c r="C279" s="31"/>
      <c r="D279" s="31"/>
      <c r="E279" s="31"/>
    </row>
    <row r="280" spans="1:5">
      <c r="A280" s="31"/>
      <c r="B280" s="31"/>
      <c r="C280" s="31"/>
      <c r="D280" s="31"/>
      <c r="E280" s="31"/>
    </row>
    <row r="281" spans="1:5">
      <c r="A281" s="31"/>
      <c r="B281" s="31"/>
      <c r="C281" s="31"/>
      <c r="D281" s="31"/>
      <c r="E281" s="31"/>
    </row>
    <row r="282" spans="1:5">
      <c r="A282" s="31"/>
      <c r="B282" s="31"/>
      <c r="C282" s="31"/>
      <c r="D282" s="31"/>
      <c r="E282" s="31"/>
    </row>
    <row r="283" spans="1:5">
      <c r="A283" s="31"/>
      <c r="B283" s="31"/>
      <c r="C283" s="31"/>
      <c r="D283" s="31"/>
      <c r="E283" s="31"/>
    </row>
    <row r="284" spans="1:5">
      <c r="A284" s="31"/>
      <c r="B284" s="31"/>
      <c r="C284" s="31"/>
      <c r="D284" s="31"/>
      <c r="E284" s="31"/>
    </row>
    <row r="285" spans="1:5">
      <c r="A285" s="31"/>
      <c r="B285" s="31"/>
      <c r="C285" s="31"/>
      <c r="D285" s="31"/>
      <c r="E285" s="31"/>
    </row>
    <row r="286" spans="1:5">
      <c r="A286" s="31"/>
      <c r="B286" s="31"/>
      <c r="C286" s="31"/>
      <c r="D286" s="31"/>
      <c r="E286" s="31"/>
    </row>
    <row r="287" spans="1:5">
      <c r="A287" s="31"/>
      <c r="B287" s="31"/>
      <c r="C287" s="31"/>
      <c r="D287" s="31"/>
      <c r="E287" s="31"/>
    </row>
    <row r="288" spans="1:5">
      <c r="A288" s="31"/>
      <c r="B288" s="31"/>
      <c r="C288" s="31"/>
      <c r="D288" s="31"/>
      <c r="E288" s="31"/>
    </row>
    <row r="289" spans="1:5">
      <c r="A289" s="31"/>
      <c r="B289" s="31"/>
      <c r="C289" s="31"/>
      <c r="D289" s="31"/>
      <c r="E289" s="31"/>
    </row>
    <row r="290" spans="1:5">
      <c r="A290" s="31"/>
      <c r="B290" s="31"/>
      <c r="C290" s="31"/>
      <c r="D290" s="31"/>
      <c r="E290" s="31"/>
    </row>
    <row r="291" spans="1:5">
      <c r="A291" s="31"/>
      <c r="B291" s="31"/>
      <c r="C291" s="31"/>
      <c r="D291" s="31"/>
      <c r="E291" s="31"/>
    </row>
    <row r="292" spans="1:5">
      <c r="A292" s="31"/>
      <c r="B292" s="31"/>
      <c r="C292" s="31"/>
      <c r="D292" s="31"/>
      <c r="E292" s="31"/>
    </row>
    <row r="293" spans="1:5">
      <c r="A293" s="31"/>
      <c r="B293" s="31"/>
      <c r="C293" s="31"/>
      <c r="D293" s="31"/>
      <c r="E293" s="31"/>
    </row>
    <row r="294" spans="1:5">
      <c r="A294" s="31"/>
      <c r="B294" s="31"/>
      <c r="C294" s="31"/>
      <c r="D294" s="31"/>
      <c r="E294" s="31"/>
    </row>
    <row r="295" spans="1:5">
      <c r="A295" s="31"/>
      <c r="B295" s="31"/>
      <c r="C295" s="31"/>
      <c r="D295" s="31"/>
      <c r="E295" s="31"/>
    </row>
    <row r="296" spans="1:5">
      <c r="A296" s="31"/>
      <c r="B296" s="31"/>
      <c r="C296" s="31"/>
      <c r="D296" s="31"/>
      <c r="E296" s="31"/>
    </row>
    <row r="297" spans="1:5">
      <c r="A297" s="31"/>
      <c r="B297" s="31"/>
      <c r="C297" s="31"/>
      <c r="D297" s="31"/>
      <c r="E297" s="31"/>
    </row>
    <row r="298" spans="1:5">
      <c r="A298" s="31"/>
      <c r="B298" s="31"/>
      <c r="C298" s="31"/>
      <c r="D298" s="31"/>
      <c r="E298" s="31"/>
    </row>
    <row r="299" spans="1:5">
      <c r="A299" s="31"/>
      <c r="B299" s="31"/>
      <c r="C299" s="31"/>
      <c r="D299" s="31"/>
      <c r="E299" s="31"/>
    </row>
    <row r="300" spans="1:5">
      <c r="A300" s="31"/>
      <c r="B300" s="31"/>
      <c r="C300" s="31"/>
      <c r="D300" s="31"/>
      <c r="E300" s="31"/>
    </row>
    <row r="301" spans="1:5">
      <c r="A301" s="31"/>
      <c r="B301" s="31"/>
      <c r="C301" s="31"/>
      <c r="D301" s="31"/>
      <c r="E301" s="31"/>
    </row>
    <row r="302" spans="1:5">
      <c r="A302" s="31"/>
      <c r="B302" s="31"/>
      <c r="C302" s="31"/>
      <c r="D302" s="31"/>
      <c r="E302" s="31"/>
    </row>
    <row r="303" spans="1:5">
      <c r="A303" s="31"/>
      <c r="B303" s="31"/>
      <c r="C303" s="31"/>
      <c r="D303" s="31"/>
      <c r="E303" s="31"/>
    </row>
    <row r="304" spans="1:5">
      <c r="A304" s="31"/>
      <c r="B304" s="31"/>
      <c r="C304" s="31"/>
      <c r="D304" s="31"/>
      <c r="E304" s="31"/>
    </row>
    <row r="305" spans="1:5">
      <c r="A305" s="31"/>
      <c r="B305" s="31"/>
      <c r="C305" s="31"/>
      <c r="D305" s="31"/>
      <c r="E305" s="31"/>
    </row>
    <row r="306" spans="1:5">
      <c r="A306" s="31"/>
      <c r="B306" s="31"/>
      <c r="C306" s="31"/>
      <c r="D306" s="31"/>
      <c r="E306" s="31"/>
    </row>
    <row r="307" spans="1:5">
      <c r="A307" s="31"/>
      <c r="B307" s="31"/>
      <c r="C307" s="31"/>
      <c r="D307" s="31"/>
      <c r="E307" s="31"/>
    </row>
    <row r="308" spans="1:5">
      <c r="A308" s="31"/>
      <c r="B308" s="31"/>
      <c r="C308" s="31"/>
      <c r="D308" s="31"/>
      <c r="E308" s="31"/>
    </row>
    <row r="309" spans="1:5">
      <c r="A309" s="31"/>
      <c r="B309" s="31"/>
      <c r="C309" s="31"/>
      <c r="D309" s="31"/>
      <c r="E309" s="31"/>
    </row>
    <row r="310" spans="1:5">
      <c r="A310" s="31"/>
      <c r="B310" s="31"/>
      <c r="C310" s="31"/>
      <c r="D310" s="31"/>
      <c r="E310" s="31"/>
    </row>
    <row r="311" spans="1:5">
      <c r="A311" s="31"/>
      <c r="B311" s="31"/>
      <c r="C311" s="31"/>
      <c r="D311" s="31"/>
      <c r="E311" s="31"/>
    </row>
    <row r="312" spans="1:5">
      <c r="A312" s="31"/>
      <c r="B312" s="31"/>
      <c r="C312" s="31"/>
      <c r="D312" s="31"/>
      <c r="E312" s="31"/>
    </row>
    <row r="313" spans="1:5">
      <c r="A313" s="31"/>
      <c r="B313" s="31"/>
      <c r="C313" s="31"/>
      <c r="D313" s="31"/>
      <c r="E313" s="31"/>
    </row>
    <row r="314" spans="1:5">
      <c r="A314" s="31"/>
      <c r="B314" s="31"/>
      <c r="C314" s="31"/>
      <c r="D314" s="31"/>
      <c r="E314" s="31"/>
    </row>
    <row r="315" spans="1:5">
      <c r="A315" s="31"/>
      <c r="B315" s="31"/>
      <c r="C315" s="31"/>
      <c r="D315" s="31"/>
      <c r="E315" s="31"/>
    </row>
    <row r="316" spans="1:5">
      <c r="A316" s="31"/>
      <c r="B316" s="31"/>
      <c r="C316" s="31"/>
      <c r="D316" s="31"/>
      <c r="E316" s="31"/>
    </row>
    <row r="317" spans="1:5">
      <c r="A317" s="31"/>
      <c r="B317" s="31"/>
      <c r="C317" s="31"/>
      <c r="D317" s="31"/>
      <c r="E317" s="31"/>
    </row>
    <row r="318" spans="1:5">
      <c r="A318" s="31"/>
      <c r="B318" s="31"/>
      <c r="C318" s="31"/>
      <c r="D318" s="31"/>
      <c r="E318" s="31"/>
    </row>
    <row r="319" spans="1:5">
      <c r="A319" s="31"/>
      <c r="B319" s="31"/>
      <c r="C319" s="31"/>
      <c r="D319" s="31"/>
      <c r="E319" s="31"/>
    </row>
    <row r="320" spans="1:5">
      <c r="A320" s="31"/>
      <c r="B320" s="31"/>
      <c r="C320" s="31"/>
      <c r="D320" s="31"/>
      <c r="E320" s="31"/>
    </row>
    <row r="321" spans="1:5">
      <c r="A321" s="31"/>
      <c r="B321" s="31"/>
      <c r="C321" s="31"/>
      <c r="D321" s="31"/>
      <c r="E321" s="31"/>
    </row>
    <row r="322" spans="1:5">
      <c r="A322" s="31"/>
      <c r="B322" s="31"/>
      <c r="C322" s="31"/>
      <c r="D322" s="31"/>
      <c r="E322" s="31"/>
    </row>
    <row r="323" spans="1:5">
      <c r="A323" s="31"/>
      <c r="B323" s="31"/>
      <c r="C323" s="31"/>
      <c r="D323" s="31"/>
      <c r="E323" s="31"/>
    </row>
    <row r="324" spans="1:5">
      <c r="A324" s="31"/>
      <c r="B324" s="31"/>
      <c r="C324" s="31"/>
      <c r="D324" s="31"/>
      <c r="E324" s="31"/>
    </row>
    <row r="325" spans="1:5">
      <c r="A325" s="31"/>
      <c r="B325" s="31"/>
      <c r="C325" s="31"/>
      <c r="D325" s="31"/>
      <c r="E325" s="31"/>
    </row>
    <row r="326" spans="1:5">
      <c r="A326" s="31"/>
      <c r="B326" s="31"/>
      <c r="C326" s="31"/>
      <c r="D326" s="31"/>
      <c r="E326" s="31"/>
    </row>
    <row r="327" spans="1:5">
      <c r="A327" s="31"/>
      <c r="B327" s="31"/>
      <c r="C327" s="31"/>
      <c r="D327" s="31"/>
      <c r="E327" s="31"/>
    </row>
    <row r="328" spans="1:5">
      <c r="A328" s="31"/>
      <c r="B328" s="31"/>
      <c r="C328" s="31"/>
      <c r="D328" s="31"/>
      <c r="E328" s="31"/>
    </row>
    <row r="329" spans="1:5">
      <c r="A329" s="31"/>
      <c r="B329" s="31"/>
      <c r="C329" s="31"/>
      <c r="D329" s="31"/>
      <c r="E329" s="31"/>
    </row>
    <row r="330" spans="1:5">
      <c r="A330" s="31"/>
      <c r="B330" s="31"/>
      <c r="C330" s="31"/>
      <c r="D330" s="31"/>
      <c r="E330" s="31"/>
    </row>
    <row r="331" spans="1:5">
      <c r="A331" s="31"/>
      <c r="B331" s="31"/>
      <c r="C331" s="31"/>
      <c r="D331" s="31"/>
      <c r="E331" s="31"/>
    </row>
    <row r="332" spans="1:5">
      <c r="A332" s="31"/>
      <c r="B332" s="31"/>
      <c r="C332" s="31"/>
      <c r="D332" s="31"/>
      <c r="E332" s="31"/>
    </row>
    <row r="333" spans="1:5">
      <c r="A333" s="31"/>
      <c r="B333" s="31"/>
      <c r="C333" s="31"/>
      <c r="D333" s="31"/>
      <c r="E333" s="31"/>
    </row>
    <row r="334" spans="1:5">
      <c r="A334" s="31"/>
      <c r="B334" s="31"/>
      <c r="C334" s="31"/>
      <c r="D334" s="31"/>
      <c r="E334" s="31"/>
    </row>
    <row r="335" spans="1:5">
      <c r="A335" s="31"/>
      <c r="B335" s="31"/>
      <c r="C335" s="31"/>
      <c r="D335" s="31"/>
      <c r="E335" s="31"/>
    </row>
    <row r="336" spans="1:5">
      <c r="A336" s="31"/>
      <c r="B336" s="31"/>
      <c r="C336" s="31"/>
      <c r="D336" s="31"/>
      <c r="E336" s="31"/>
    </row>
    <row r="337" spans="1:5">
      <c r="A337" s="31"/>
      <c r="B337" s="31"/>
      <c r="C337" s="31"/>
      <c r="D337" s="31"/>
      <c r="E337" s="31"/>
    </row>
    <row r="338" spans="1:5">
      <c r="A338" s="31"/>
      <c r="B338" s="31"/>
      <c r="C338" s="31"/>
      <c r="D338" s="31"/>
      <c r="E338" s="31"/>
    </row>
    <row r="339" spans="1:5">
      <c r="A339" s="31"/>
      <c r="B339" s="31"/>
      <c r="C339" s="31"/>
      <c r="D339" s="31"/>
      <c r="E339" s="31"/>
    </row>
    <row r="340" spans="1:5">
      <c r="A340" s="31"/>
      <c r="B340" s="31"/>
      <c r="C340" s="31"/>
      <c r="D340" s="31"/>
      <c r="E340" s="31"/>
    </row>
    <row r="341" spans="1:5">
      <c r="A341" s="31"/>
      <c r="B341" s="31"/>
      <c r="C341" s="31"/>
      <c r="D341" s="31"/>
      <c r="E341" s="31"/>
    </row>
    <row r="342" spans="1:5">
      <c r="A342" s="31"/>
      <c r="B342" s="31"/>
      <c r="C342" s="31"/>
      <c r="D342" s="31"/>
      <c r="E342" s="31"/>
    </row>
    <row r="343" spans="1:5">
      <c r="A343" s="31"/>
      <c r="B343" s="31"/>
      <c r="C343" s="31"/>
      <c r="D343" s="31"/>
      <c r="E343" s="31"/>
    </row>
    <row r="344" spans="1:5">
      <c r="A344" s="31"/>
      <c r="B344" s="31"/>
      <c r="C344" s="31"/>
      <c r="D344" s="31"/>
      <c r="E344" s="31"/>
    </row>
    <row r="345" spans="1:5">
      <c r="A345" s="31"/>
      <c r="B345" s="31"/>
      <c r="C345" s="31"/>
      <c r="D345" s="31"/>
      <c r="E345" s="31"/>
    </row>
    <row r="346" spans="1:5">
      <c r="A346" s="31"/>
      <c r="B346" s="31"/>
      <c r="C346" s="31"/>
      <c r="D346" s="31"/>
      <c r="E346" s="31"/>
    </row>
    <row r="347" spans="1:5">
      <c r="A347" s="31"/>
      <c r="B347" s="31"/>
      <c r="C347" s="31"/>
      <c r="D347" s="31"/>
      <c r="E347" s="31"/>
    </row>
    <row r="348" spans="1:5">
      <c r="A348" s="31"/>
      <c r="B348" s="31"/>
      <c r="C348" s="31"/>
      <c r="D348" s="31"/>
      <c r="E348" s="31"/>
    </row>
    <row r="349" spans="1:5">
      <c r="A349" s="31"/>
      <c r="B349" s="31"/>
      <c r="C349" s="31"/>
      <c r="D349" s="31"/>
      <c r="E349" s="31"/>
    </row>
    <row r="350" spans="1:5">
      <c r="A350" s="31"/>
      <c r="B350" s="31"/>
      <c r="C350" s="31"/>
      <c r="D350" s="31"/>
      <c r="E350" s="31"/>
    </row>
    <row r="351" spans="1:5">
      <c r="A351" s="31"/>
      <c r="B351" s="31"/>
      <c r="C351" s="31"/>
      <c r="D351" s="31"/>
      <c r="E351" s="31"/>
    </row>
    <row r="352" spans="1:5">
      <c r="A352" s="31"/>
      <c r="B352" s="31"/>
      <c r="C352" s="31"/>
      <c r="D352" s="31"/>
      <c r="E352" s="31"/>
    </row>
    <row r="353" spans="1:5">
      <c r="A353" s="31"/>
      <c r="B353" s="31"/>
      <c r="C353" s="31"/>
      <c r="D353" s="31"/>
      <c r="E353" s="31"/>
    </row>
    <row r="354" spans="1:5">
      <c r="A354" s="31"/>
      <c r="B354" s="31"/>
      <c r="C354" s="31"/>
      <c r="D354" s="31"/>
      <c r="E354" s="31"/>
    </row>
    <row r="355" spans="1:5">
      <c r="A355" s="31"/>
      <c r="B355" s="31"/>
      <c r="C355" s="31"/>
      <c r="D355" s="31"/>
      <c r="E355" s="31"/>
    </row>
    <row r="356" spans="1:5">
      <c r="A356" s="31"/>
      <c r="B356" s="31"/>
      <c r="C356" s="31"/>
      <c r="D356" s="31"/>
      <c r="E356" s="31"/>
    </row>
    <row r="357" spans="1:5">
      <c r="A357" s="31"/>
      <c r="B357" s="31"/>
      <c r="C357" s="31"/>
      <c r="D357" s="31"/>
      <c r="E357" s="31"/>
    </row>
    <row r="358" spans="1:5">
      <c r="A358" s="31"/>
      <c r="B358" s="31"/>
      <c r="C358" s="31"/>
      <c r="D358" s="31"/>
      <c r="E358" s="31"/>
    </row>
    <row r="359" spans="1:5">
      <c r="A359" s="31"/>
      <c r="B359" s="31"/>
      <c r="C359" s="31"/>
      <c r="D359" s="31"/>
      <c r="E359" s="31"/>
    </row>
    <row r="360" spans="1:5">
      <c r="A360" s="31"/>
      <c r="B360" s="31"/>
      <c r="C360" s="31"/>
      <c r="D360" s="31"/>
      <c r="E360" s="31"/>
    </row>
    <row r="361" spans="1:5">
      <c r="A361" s="31"/>
      <c r="B361" s="31"/>
      <c r="C361" s="31"/>
      <c r="D361" s="31"/>
      <c r="E361" s="31"/>
    </row>
    <row r="362" spans="1:5">
      <c r="A362" s="31"/>
      <c r="B362" s="31"/>
      <c r="C362" s="31"/>
      <c r="D362" s="31"/>
      <c r="E362" s="31"/>
    </row>
    <row r="363" spans="1:5">
      <c r="A363" s="31"/>
      <c r="B363" s="31"/>
      <c r="C363" s="31"/>
      <c r="D363" s="31"/>
      <c r="E363" s="31"/>
    </row>
    <row r="364" spans="1:5">
      <c r="A364" s="31"/>
      <c r="B364" s="31"/>
      <c r="C364" s="31"/>
      <c r="D364" s="31"/>
      <c r="E364" s="31"/>
    </row>
    <row r="365" spans="1:5">
      <c r="A365" s="31"/>
      <c r="B365" s="31"/>
      <c r="C365" s="31"/>
      <c r="D365" s="31"/>
      <c r="E365" s="31"/>
    </row>
    <row r="366" spans="1:5">
      <c r="A366" s="31"/>
      <c r="B366" s="31"/>
      <c r="C366" s="31"/>
      <c r="D366" s="31"/>
      <c r="E366" s="31"/>
    </row>
    <row r="367" spans="1:5">
      <c r="A367" s="31"/>
      <c r="B367" s="31"/>
      <c r="C367" s="31"/>
      <c r="D367" s="31"/>
      <c r="E367" s="31"/>
    </row>
    <row r="368" spans="1:5">
      <c r="A368" s="31"/>
      <c r="B368" s="31"/>
      <c r="C368" s="31"/>
      <c r="D368" s="31"/>
      <c r="E368" s="31"/>
    </row>
    <row r="369" spans="1:5">
      <c r="A369" s="31"/>
      <c r="B369" s="31"/>
      <c r="C369" s="31"/>
      <c r="D369" s="31"/>
      <c r="E369" s="31"/>
    </row>
    <row r="370" spans="1:5">
      <c r="A370" s="31"/>
      <c r="B370" s="31"/>
      <c r="C370" s="31"/>
      <c r="D370" s="31"/>
      <c r="E370" s="31"/>
    </row>
    <row r="371" spans="1:5">
      <c r="A371" s="31"/>
      <c r="B371" s="31"/>
      <c r="C371" s="31"/>
      <c r="D371" s="31"/>
      <c r="E371" s="31"/>
    </row>
    <row r="372" spans="1:5">
      <c r="A372" s="31"/>
      <c r="B372" s="31"/>
      <c r="C372" s="31"/>
      <c r="D372" s="31"/>
      <c r="E372" s="31"/>
    </row>
    <row r="373" spans="1:5">
      <c r="A373" s="31"/>
      <c r="B373" s="31"/>
      <c r="C373" s="31"/>
      <c r="D373" s="31"/>
      <c r="E373" s="31"/>
    </row>
    <row r="374" spans="1:5">
      <c r="A374" s="31"/>
      <c r="B374" s="31"/>
      <c r="C374" s="31"/>
      <c r="D374" s="31"/>
      <c r="E374" s="31"/>
    </row>
    <row r="375" spans="1:5">
      <c r="A375" s="31"/>
      <c r="B375" s="31"/>
      <c r="C375" s="31"/>
      <c r="D375" s="31"/>
      <c r="E375" s="31"/>
    </row>
    <row r="376" spans="1:5">
      <c r="A376" s="31"/>
      <c r="B376" s="31"/>
      <c r="C376" s="31"/>
      <c r="D376" s="31"/>
      <c r="E376" s="31"/>
    </row>
    <row r="377" spans="1:5">
      <c r="A377" s="31"/>
      <c r="B377" s="31"/>
      <c r="C377" s="31"/>
      <c r="D377" s="31"/>
      <c r="E377" s="31"/>
    </row>
    <row r="378" spans="1:5">
      <c r="A378" s="31"/>
      <c r="B378" s="31"/>
      <c r="C378" s="31"/>
      <c r="D378" s="31"/>
      <c r="E378" s="31"/>
    </row>
    <row r="379" spans="1:5">
      <c r="A379" s="31"/>
      <c r="B379" s="31"/>
      <c r="C379" s="31"/>
      <c r="D379" s="31"/>
      <c r="E379" s="31"/>
    </row>
    <row r="380" spans="1:5">
      <c r="A380" s="31"/>
      <c r="B380" s="31"/>
      <c r="C380" s="31"/>
      <c r="D380" s="31"/>
      <c r="E380" s="31"/>
    </row>
    <row r="381" spans="1:5">
      <c r="A381" s="31"/>
      <c r="B381" s="31"/>
      <c r="C381" s="31"/>
      <c r="D381" s="31"/>
      <c r="E381" s="31"/>
    </row>
    <row r="382" spans="1:5">
      <c r="A382" s="31"/>
      <c r="B382" s="31"/>
      <c r="C382" s="31"/>
      <c r="D382" s="31"/>
      <c r="E382" s="31"/>
    </row>
    <row r="383" spans="1:5">
      <c r="A383" s="31"/>
      <c r="B383" s="31"/>
      <c r="C383" s="31"/>
      <c r="D383" s="31"/>
      <c r="E383" s="31"/>
    </row>
    <row r="384" spans="1:5">
      <c r="A384" s="31"/>
      <c r="B384" s="31"/>
      <c r="C384" s="31"/>
      <c r="D384" s="31"/>
      <c r="E384" s="31"/>
    </row>
    <row r="385" spans="1:5">
      <c r="A385" s="31"/>
      <c r="B385" s="31"/>
      <c r="C385" s="31"/>
      <c r="D385" s="31"/>
      <c r="E385" s="31"/>
    </row>
    <row r="386" spans="1:5">
      <c r="A386" s="31"/>
      <c r="B386" s="31"/>
      <c r="C386" s="31"/>
      <c r="D386" s="31"/>
      <c r="E386" s="31"/>
    </row>
    <row r="387" spans="1:5">
      <c r="A387" s="31"/>
      <c r="B387" s="31"/>
      <c r="C387" s="31"/>
      <c r="D387" s="31"/>
      <c r="E387" s="31"/>
    </row>
    <row r="388" spans="1:5">
      <c r="A388" s="31"/>
      <c r="B388" s="31"/>
      <c r="C388" s="31"/>
      <c r="D388" s="31"/>
      <c r="E388" s="31"/>
    </row>
    <row r="389" spans="1:5">
      <c r="A389" s="31"/>
      <c r="B389" s="31"/>
      <c r="C389" s="31"/>
      <c r="D389" s="31"/>
      <c r="E389" s="31"/>
    </row>
    <row r="390" spans="1:5">
      <c r="A390" s="31"/>
      <c r="B390" s="31"/>
      <c r="C390" s="31"/>
      <c r="D390" s="31"/>
      <c r="E390" s="31"/>
    </row>
    <row r="391" spans="1:5">
      <c r="A391" s="31"/>
      <c r="B391" s="31"/>
      <c r="C391" s="31"/>
      <c r="D391" s="31"/>
      <c r="E391" s="31"/>
    </row>
    <row r="392" spans="1:5">
      <c r="A392" s="31"/>
      <c r="B392" s="31"/>
      <c r="C392" s="31"/>
      <c r="D392" s="31"/>
      <c r="E392" s="31"/>
    </row>
    <row r="393" spans="1:5">
      <c r="A393" s="31"/>
      <c r="B393" s="31"/>
      <c r="C393" s="31"/>
      <c r="D393" s="31"/>
      <c r="E393" s="31"/>
    </row>
    <row r="394" spans="1:5">
      <c r="A394" s="31"/>
      <c r="B394" s="31"/>
      <c r="C394" s="31"/>
      <c r="D394" s="31"/>
      <c r="E394" s="31"/>
    </row>
    <row r="395" spans="1:5">
      <c r="A395" s="31"/>
      <c r="B395" s="31"/>
      <c r="C395" s="31"/>
      <c r="D395" s="31"/>
      <c r="E395" s="31"/>
    </row>
    <row r="396" spans="1:5">
      <c r="A396" s="31"/>
      <c r="B396" s="31"/>
      <c r="C396" s="31"/>
      <c r="D396" s="31"/>
      <c r="E396" s="31"/>
    </row>
    <row r="397" spans="1:5">
      <c r="A397" s="31"/>
      <c r="B397" s="31"/>
      <c r="C397" s="31"/>
      <c r="D397" s="31"/>
      <c r="E397" s="31"/>
    </row>
    <row r="398" spans="1:5">
      <c r="A398" s="31"/>
      <c r="B398" s="31"/>
      <c r="C398" s="31"/>
      <c r="D398" s="31"/>
      <c r="E398" s="31"/>
    </row>
    <row r="399" spans="1:5">
      <c r="A399" s="31"/>
      <c r="B399" s="31"/>
      <c r="C399" s="31"/>
      <c r="D399" s="31"/>
      <c r="E399" s="31"/>
    </row>
    <row r="400" spans="1:5">
      <c r="A400" s="31"/>
      <c r="B400" s="31"/>
      <c r="C400" s="31"/>
      <c r="D400" s="31"/>
      <c r="E400" s="31"/>
    </row>
    <row r="401" spans="1:5">
      <c r="A401" s="31"/>
      <c r="B401" s="31"/>
      <c r="C401" s="31"/>
      <c r="D401" s="31"/>
      <c r="E401" s="31"/>
    </row>
    <row r="402" spans="1:5">
      <c r="A402" s="31"/>
      <c r="B402" s="31"/>
      <c r="C402" s="31"/>
      <c r="D402" s="31"/>
      <c r="E402" s="31"/>
    </row>
    <row r="403" spans="1:5">
      <c r="A403" s="31"/>
      <c r="B403" s="31"/>
      <c r="C403" s="31"/>
      <c r="D403" s="31"/>
      <c r="E403" s="31"/>
    </row>
    <row r="404" spans="1:5">
      <c r="A404" s="31"/>
      <c r="B404" s="31"/>
      <c r="C404" s="31"/>
      <c r="D404" s="31"/>
      <c r="E404" s="31"/>
    </row>
    <row r="405" spans="1:5">
      <c r="A405" s="31"/>
      <c r="B405" s="31"/>
      <c r="C405" s="31"/>
      <c r="D405" s="31"/>
      <c r="E405" s="31"/>
    </row>
    <row r="406" spans="1:5">
      <c r="A406" s="31"/>
      <c r="B406" s="31"/>
      <c r="C406" s="31"/>
      <c r="D406" s="31"/>
      <c r="E406" s="31"/>
    </row>
    <row r="407" spans="1:5">
      <c r="A407" s="31"/>
      <c r="B407" s="31"/>
      <c r="C407" s="31"/>
      <c r="D407" s="31"/>
      <c r="E407" s="31"/>
    </row>
    <row r="408" spans="1:5">
      <c r="A408" s="31"/>
      <c r="B408" s="31"/>
      <c r="C408" s="31"/>
      <c r="D408" s="31"/>
      <c r="E408" s="31"/>
    </row>
    <row r="409" spans="1:5">
      <c r="A409" s="31"/>
      <c r="B409" s="31"/>
      <c r="C409" s="31"/>
      <c r="D409" s="31"/>
      <c r="E409" s="31"/>
    </row>
    <row r="410" spans="1:5">
      <c r="A410" s="31"/>
      <c r="B410" s="31"/>
      <c r="C410" s="31"/>
      <c r="D410" s="31"/>
      <c r="E410" s="31"/>
    </row>
    <row r="411" spans="1:5">
      <c r="A411" s="31"/>
      <c r="B411" s="31"/>
      <c r="C411" s="31"/>
      <c r="D411" s="31"/>
      <c r="E411" s="31"/>
    </row>
    <row r="412" spans="1:5">
      <c r="A412" s="31"/>
      <c r="B412" s="31"/>
      <c r="C412" s="31"/>
      <c r="D412" s="31"/>
      <c r="E412" s="31"/>
    </row>
    <row r="413" spans="1:5">
      <c r="A413" s="31"/>
      <c r="B413" s="31"/>
      <c r="C413" s="31"/>
      <c r="D413" s="31"/>
      <c r="E413" s="31"/>
    </row>
    <row r="414" spans="1:5">
      <c r="A414" s="31"/>
      <c r="B414" s="31"/>
      <c r="C414" s="31"/>
      <c r="D414" s="31"/>
      <c r="E414" s="31"/>
    </row>
    <row r="415" spans="1:5">
      <c r="A415" s="31"/>
      <c r="B415" s="31"/>
      <c r="C415" s="31"/>
      <c r="D415" s="31"/>
      <c r="E415" s="31"/>
    </row>
    <row r="416" spans="1:5">
      <c r="A416" s="31"/>
      <c r="B416" s="31"/>
      <c r="C416" s="31"/>
      <c r="D416" s="31"/>
      <c r="E416" s="31"/>
    </row>
    <row r="417" spans="1:5">
      <c r="A417" s="31"/>
      <c r="B417" s="31"/>
      <c r="C417" s="31"/>
      <c r="D417" s="31"/>
      <c r="E417" s="31"/>
    </row>
    <row r="418" spans="1:5">
      <c r="A418" s="31"/>
      <c r="B418" s="31"/>
      <c r="C418" s="31"/>
      <c r="D418" s="31"/>
      <c r="E418" s="31"/>
    </row>
    <row r="419" spans="1:5">
      <c r="A419" s="31"/>
      <c r="B419" s="31"/>
      <c r="C419" s="31"/>
      <c r="D419" s="31"/>
      <c r="E419" s="31"/>
    </row>
    <row r="420" spans="1:5">
      <c r="A420" s="31"/>
      <c r="B420" s="31"/>
      <c r="C420" s="31"/>
      <c r="D420" s="31"/>
      <c r="E420" s="31"/>
    </row>
    <row r="421" spans="1:5">
      <c r="A421" s="31"/>
      <c r="B421" s="31"/>
      <c r="C421" s="31"/>
      <c r="D421" s="31"/>
      <c r="E421" s="31"/>
    </row>
    <row r="422" spans="1:5">
      <c r="A422" s="31"/>
      <c r="B422" s="31"/>
      <c r="C422" s="31"/>
      <c r="D422" s="31"/>
      <c r="E422" s="31"/>
    </row>
    <row r="423" spans="1:5">
      <c r="A423" s="31"/>
      <c r="B423" s="31"/>
      <c r="C423" s="31"/>
      <c r="D423" s="31"/>
      <c r="E423" s="31"/>
    </row>
    <row r="424" spans="1:5">
      <c r="A424" s="31"/>
      <c r="B424" s="31"/>
      <c r="C424" s="31"/>
      <c r="D424" s="31"/>
      <c r="E424" s="31"/>
    </row>
    <row r="425" spans="1:5">
      <c r="A425" s="31"/>
      <c r="B425" s="31"/>
      <c r="C425" s="31"/>
      <c r="D425" s="31"/>
      <c r="E425" s="31"/>
    </row>
    <row r="426" spans="1:5">
      <c r="A426" s="31"/>
      <c r="B426" s="31"/>
      <c r="C426" s="31"/>
      <c r="D426" s="31"/>
      <c r="E426" s="31"/>
    </row>
    <row r="427" spans="1:5">
      <c r="A427" s="31"/>
      <c r="B427" s="31"/>
      <c r="C427" s="31"/>
      <c r="D427" s="31"/>
      <c r="E427" s="31"/>
    </row>
    <row r="428" spans="1:5">
      <c r="A428" s="31"/>
      <c r="B428" s="31"/>
      <c r="C428" s="31"/>
      <c r="D428" s="31"/>
      <c r="E428" s="31"/>
    </row>
    <row r="429" spans="1:5">
      <c r="A429" s="31"/>
      <c r="B429" s="31"/>
      <c r="C429" s="31"/>
      <c r="D429" s="31"/>
      <c r="E429" s="31"/>
    </row>
    <row r="430" spans="1:5">
      <c r="A430" s="31"/>
      <c r="B430" s="31"/>
      <c r="C430" s="31"/>
      <c r="D430" s="31"/>
      <c r="E430" s="31"/>
    </row>
    <row r="431" spans="1:5">
      <c r="A431" s="31"/>
      <c r="B431" s="31"/>
      <c r="C431" s="31"/>
      <c r="D431" s="31"/>
      <c r="E431" s="31"/>
    </row>
    <row r="432" spans="1:5">
      <c r="A432" s="31"/>
      <c r="B432" s="31"/>
      <c r="C432" s="31"/>
      <c r="D432" s="31"/>
      <c r="E432" s="31"/>
    </row>
    <row r="433" spans="1:5">
      <c r="A433" s="31"/>
      <c r="B433" s="31"/>
      <c r="C433" s="31"/>
      <c r="D433" s="31"/>
      <c r="E433" s="31"/>
    </row>
    <row r="434" spans="1:5">
      <c r="A434" s="31"/>
      <c r="B434" s="31"/>
      <c r="C434" s="31"/>
      <c r="D434" s="31"/>
      <c r="E434" s="31"/>
    </row>
    <row r="435" spans="1:5">
      <c r="A435" s="31"/>
      <c r="B435" s="31"/>
      <c r="C435" s="31"/>
      <c r="D435" s="31"/>
      <c r="E435" s="31"/>
    </row>
    <row r="436" spans="1:5">
      <c r="A436" s="31"/>
      <c r="B436" s="31"/>
      <c r="C436" s="31"/>
      <c r="D436" s="31"/>
      <c r="E436" s="31"/>
    </row>
  </sheetData>
  <mergeCells count="3">
    <mergeCell ref="C25:F25"/>
    <mergeCell ref="A22:F22"/>
    <mergeCell ref="C24:F24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54" orientation="portrait" r:id="rId1"/>
  <headerFooter alignWithMargins="0">
    <oddHeader xml:space="preserve">&amp;C&amp;"Times New Roman,Normál"&amp;20Körmend Város Önkormányzata 2019. évi adósságot keletkeztető ügyleteiből
 keletkezett kötelezettségeinek bemutatása.
&amp;R&amp;"Times New Roman,Normál"&amp;12
"7. melléklet .../2019. (...) önkormányzati rendelethez
adatok Ft-ban"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31"/>
  <sheetViews>
    <sheetView zoomScaleNormal="100" workbookViewId="0">
      <selection activeCell="D2" sqref="D2"/>
    </sheetView>
  </sheetViews>
  <sheetFormatPr defaultRowHeight="15"/>
  <cols>
    <col min="1" max="1" width="59.140625" customWidth="1"/>
    <col min="2" max="2" width="9.85546875" bestFit="1" customWidth="1"/>
    <col min="3" max="4" width="18.5703125" bestFit="1" customWidth="1"/>
  </cols>
  <sheetData>
    <row r="1" spans="1:4" ht="39.75" customHeight="1">
      <c r="A1" s="3" t="s">
        <v>145</v>
      </c>
      <c r="B1" s="4" t="s">
        <v>1</v>
      </c>
      <c r="C1" s="6" t="s">
        <v>306</v>
      </c>
      <c r="D1" s="6" t="s">
        <v>307</v>
      </c>
    </row>
    <row r="2" spans="1:4" s="43" customFormat="1" ht="30" customHeight="1">
      <c r="A2" s="41" t="s">
        <v>82</v>
      </c>
      <c r="B2" s="42" t="s">
        <v>83</v>
      </c>
      <c r="C2" s="35"/>
      <c r="D2" s="35">
        <f>'[2]Bevételek  összesen '!$E$27-766175659-128828894</f>
        <v>269115128</v>
      </c>
    </row>
    <row r="3" spans="1:4" s="43" customFormat="1" ht="30" customHeight="1">
      <c r="A3" s="44" t="s">
        <v>84</v>
      </c>
      <c r="B3" s="44" t="s">
        <v>83</v>
      </c>
      <c r="C3" s="35"/>
      <c r="D3" s="35"/>
    </row>
    <row r="4" spans="1:4" s="43" customFormat="1" ht="30" customHeight="1">
      <c r="A4" s="45" t="s">
        <v>85</v>
      </c>
      <c r="B4" s="42" t="s">
        <v>86</v>
      </c>
      <c r="C4" s="35">
        <f>'[2]Kmd. Önkorm.kötelező '!$BB$27</f>
        <v>98613391</v>
      </c>
      <c r="D4" s="35"/>
    </row>
    <row r="5" spans="1:4" s="43" customFormat="1" ht="30" customHeight="1">
      <c r="A5" s="41" t="s">
        <v>87</v>
      </c>
      <c r="B5" s="42" t="s">
        <v>88</v>
      </c>
      <c r="C5" s="35"/>
      <c r="D5" s="35"/>
    </row>
    <row r="6" spans="1:4" s="43" customFormat="1" ht="30" customHeight="1">
      <c r="A6" s="44" t="s">
        <v>84</v>
      </c>
      <c r="B6" s="44" t="s">
        <v>88</v>
      </c>
      <c r="C6" s="35"/>
      <c r="D6" s="35"/>
    </row>
    <row r="7" spans="1:4" s="43" customFormat="1" ht="30" customHeight="1">
      <c r="A7" s="46" t="s">
        <v>89</v>
      </c>
      <c r="B7" s="33" t="s">
        <v>90</v>
      </c>
      <c r="C7" s="35">
        <f>SUM(C2:C6)</f>
        <v>98613391</v>
      </c>
      <c r="D7" s="35">
        <f t="shared" ref="D7" si="0">SUM(D2:D6)</f>
        <v>269115128</v>
      </c>
    </row>
    <row r="8" spans="1:4" s="43" customFormat="1" ht="30" customHeight="1">
      <c r="A8" s="45" t="s">
        <v>91</v>
      </c>
      <c r="B8" s="42" t="s">
        <v>92</v>
      </c>
      <c r="C8" s="35"/>
      <c r="D8" s="35"/>
    </row>
    <row r="9" spans="1:4" s="43" customFormat="1" ht="30" customHeight="1">
      <c r="A9" s="44" t="s">
        <v>93</v>
      </c>
      <c r="B9" s="44" t="s">
        <v>92</v>
      </c>
      <c r="C9" s="35"/>
      <c r="D9" s="35"/>
    </row>
    <row r="10" spans="1:4" s="43" customFormat="1" ht="30" customHeight="1">
      <c r="A10" s="41" t="s">
        <v>94</v>
      </c>
      <c r="B10" s="42" t="s">
        <v>95</v>
      </c>
      <c r="C10" s="35"/>
      <c r="D10" s="35"/>
    </row>
    <row r="11" spans="1:4" s="43" customFormat="1" ht="30" customHeight="1">
      <c r="A11" s="42" t="s">
        <v>96</v>
      </c>
      <c r="B11" s="42" t="s">
        <v>97</v>
      </c>
      <c r="C11" s="35"/>
      <c r="D11" s="35"/>
    </row>
    <row r="12" spans="1:4" s="43" customFormat="1" ht="30" customHeight="1">
      <c r="A12" s="44" t="s">
        <v>98</v>
      </c>
      <c r="B12" s="44" t="s">
        <v>97</v>
      </c>
      <c r="C12" s="35"/>
      <c r="D12" s="35"/>
    </row>
    <row r="13" spans="1:4" s="43" customFormat="1" ht="30" customHeight="1">
      <c r="A13" s="41" t="s">
        <v>99</v>
      </c>
      <c r="B13" s="42" t="s">
        <v>100</v>
      </c>
      <c r="C13" s="35"/>
      <c r="D13" s="35"/>
    </row>
    <row r="14" spans="1:4" s="43" customFormat="1" ht="30" customHeight="1">
      <c r="A14" s="47" t="s">
        <v>101</v>
      </c>
      <c r="B14" s="33" t="s">
        <v>102</v>
      </c>
      <c r="C14" s="35"/>
      <c r="D14" s="35"/>
    </row>
    <row r="15" spans="1:4" s="43" customFormat="1" ht="30" customHeight="1">
      <c r="A15" s="47" t="s">
        <v>146</v>
      </c>
      <c r="B15" s="33" t="s">
        <v>147</v>
      </c>
      <c r="C15" s="35"/>
      <c r="D15" s="35"/>
    </row>
    <row r="16" spans="1:4" s="43" customFormat="1" ht="30" customHeight="1">
      <c r="A16" s="47" t="s">
        <v>148</v>
      </c>
      <c r="B16" s="33" t="s">
        <v>149</v>
      </c>
      <c r="C16" s="35"/>
      <c r="D16" s="35"/>
    </row>
    <row r="17" spans="1:4" s="43" customFormat="1" ht="30" customHeight="1">
      <c r="A17" s="47" t="s">
        <v>150</v>
      </c>
      <c r="B17" s="33" t="s">
        <v>151</v>
      </c>
      <c r="C17" s="35"/>
      <c r="D17" s="35"/>
    </row>
    <row r="18" spans="1:4" s="43" customFormat="1" ht="30" customHeight="1">
      <c r="A18" s="46" t="s">
        <v>152</v>
      </c>
      <c r="B18" s="33" t="s">
        <v>153</v>
      </c>
      <c r="C18" s="35"/>
      <c r="D18" s="35"/>
    </row>
    <row r="19" spans="1:4" s="43" customFormat="1" ht="30" customHeight="1">
      <c r="A19" s="33" t="s">
        <v>154</v>
      </c>
      <c r="B19" s="33" t="s">
        <v>153</v>
      </c>
      <c r="C19" s="35"/>
      <c r="D19" s="35"/>
    </row>
    <row r="20" spans="1:4" s="43" customFormat="1" ht="30" customHeight="1">
      <c r="A20" s="46" t="s">
        <v>155</v>
      </c>
      <c r="B20" s="33" t="s">
        <v>156</v>
      </c>
      <c r="C20" s="48">
        <f>C7+C14+C15+C16+C17+C18+C19</f>
        <v>98613391</v>
      </c>
      <c r="D20" s="48">
        <f>D7+D14+D15+D16+D17+D18+D19</f>
        <v>269115128</v>
      </c>
    </row>
    <row r="21" spans="1:4" s="43" customFormat="1" ht="30" customHeight="1">
      <c r="A21" s="45" t="s">
        <v>103</v>
      </c>
      <c r="B21" s="42" t="s">
        <v>104</v>
      </c>
      <c r="C21" s="35"/>
      <c r="D21" s="35"/>
    </row>
    <row r="22" spans="1:4" s="43" customFormat="1" ht="30" customHeight="1">
      <c r="A22" s="42" t="s">
        <v>105</v>
      </c>
      <c r="B22" s="42" t="s">
        <v>106</v>
      </c>
      <c r="C22" s="35"/>
      <c r="D22" s="35"/>
    </row>
    <row r="23" spans="1:4" s="43" customFormat="1" ht="30" customHeight="1">
      <c r="A23" s="41" t="s">
        <v>107</v>
      </c>
      <c r="B23" s="42" t="s">
        <v>108</v>
      </c>
      <c r="C23" s="35"/>
      <c r="D23" s="35"/>
    </row>
    <row r="24" spans="1:4" s="43" customFormat="1" ht="30" customHeight="1">
      <c r="A24" s="41" t="s">
        <v>109</v>
      </c>
      <c r="B24" s="42" t="s">
        <v>110</v>
      </c>
      <c r="C24" s="35"/>
      <c r="D24" s="35"/>
    </row>
    <row r="25" spans="1:4" s="43" customFormat="1" ht="30" customHeight="1">
      <c r="A25" s="44" t="s">
        <v>111</v>
      </c>
      <c r="B25" s="44" t="s">
        <v>110</v>
      </c>
      <c r="C25" s="35"/>
      <c r="D25" s="35"/>
    </row>
    <row r="26" spans="1:4" s="43" customFormat="1" ht="30" customHeight="1">
      <c r="A26" s="44" t="s">
        <v>112</v>
      </c>
      <c r="B26" s="44" t="s">
        <v>110</v>
      </c>
      <c r="C26" s="35"/>
      <c r="D26" s="35"/>
    </row>
    <row r="27" spans="1:4" s="43" customFormat="1" ht="30" customHeight="1">
      <c r="A27" s="33" t="s">
        <v>113</v>
      </c>
      <c r="B27" s="33" t="s">
        <v>110</v>
      </c>
      <c r="C27" s="35"/>
      <c r="D27" s="35"/>
    </row>
    <row r="28" spans="1:4" s="43" customFormat="1" ht="30" customHeight="1">
      <c r="A28" s="47" t="s">
        <v>114</v>
      </c>
      <c r="B28" s="33" t="s">
        <v>115</v>
      </c>
      <c r="C28" s="35">
        <f>SUM(C21:C24)</f>
        <v>0</v>
      </c>
      <c r="D28" s="35">
        <f t="shared" ref="D28" si="1">SUM(D21:D24)</f>
        <v>0</v>
      </c>
    </row>
    <row r="29" spans="1:4">
      <c r="A29" s="5"/>
      <c r="B29" s="5"/>
      <c r="C29" s="5"/>
      <c r="D29" s="5"/>
    </row>
    <row r="30" spans="1:4">
      <c r="A30" s="5"/>
      <c r="B30" s="5"/>
      <c r="C30" s="5"/>
      <c r="D30" s="5"/>
    </row>
    <row r="31" spans="1:4">
      <c r="A31" s="2"/>
      <c r="B31" s="2"/>
      <c r="C31" s="2"/>
      <c r="D31" s="2"/>
    </row>
  </sheetData>
  <phoneticPr fontId="28" type="noConversion"/>
  <pageMargins left="0.74803149606299213" right="0.70866141732283472" top="1.299212598425197" bottom="0.98425196850393704" header="0.51181102362204722" footer="0.51181102362204722"/>
  <pageSetup paperSize="9" scale="57" orientation="portrait" r:id="rId1"/>
  <headerFooter alignWithMargins="0">
    <oddHeader xml:space="preserve">&amp;C&amp;"Times New Roman,Normál"&amp;22Körmend város Önkormányzata 2019. évi tervezett külső finanaszírozási bevételei&amp;R&amp;16
"8. melléklet .../2019. (...) önkormányzati rendelethez
adatok Ft-ban"
</oddHeader>
  </headerFooter>
  <colBreaks count="1" manualBreakCount="1">
    <brk id="4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38"/>
  <sheetViews>
    <sheetView zoomScaleNormal="100" workbookViewId="0">
      <selection activeCell="C2" sqref="C2"/>
    </sheetView>
  </sheetViews>
  <sheetFormatPr defaultRowHeight="15"/>
  <cols>
    <col min="1" max="1" width="148.7109375" bestFit="1" customWidth="1"/>
    <col min="2" max="2" width="12.5703125" customWidth="1"/>
    <col min="3" max="3" width="28.42578125" bestFit="1" customWidth="1"/>
    <col min="4" max="4" width="9.140625" hidden="1" customWidth="1"/>
    <col min="5" max="5" width="11.28515625" bestFit="1" customWidth="1"/>
    <col min="6" max="6" width="10.140625" bestFit="1" customWidth="1"/>
  </cols>
  <sheetData>
    <row r="1" spans="1:4" ht="72">
      <c r="A1" s="67" t="s">
        <v>145</v>
      </c>
      <c r="B1" s="66" t="s">
        <v>1</v>
      </c>
      <c r="C1" s="65" t="s">
        <v>490</v>
      </c>
      <c r="D1" s="8" t="s">
        <v>262</v>
      </c>
    </row>
    <row r="2" spans="1:4" s="43" customFormat="1" ht="30" customHeight="1">
      <c r="A2" s="42" t="s">
        <v>157</v>
      </c>
      <c r="B2" s="42" t="s">
        <v>158</v>
      </c>
      <c r="C2" s="49"/>
      <c r="D2" s="49"/>
    </row>
    <row r="3" spans="1:4" s="43" customFormat="1" ht="30" customHeight="1">
      <c r="A3" s="42" t="s">
        <v>159</v>
      </c>
      <c r="B3" s="42" t="s">
        <v>158</v>
      </c>
      <c r="C3" s="49"/>
      <c r="D3" s="49"/>
    </row>
    <row r="4" spans="1:4" s="43" customFormat="1" ht="30" customHeight="1">
      <c r="A4" s="42" t="s">
        <v>160</v>
      </c>
      <c r="B4" s="42" t="s">
        <v>158</v>
      </c>
      <c r="C4" s="49"/>
      <c r="D4" s="49"/>
    </row>
    <row r="5" spans="1:4" s="43" customFormat="1" ht="30" customHeight="1">
      <c r="A5" s="42" t="s">
        <v>161</v>
      </c>
      <c r="B5" s="42" t="s">
        <v>158</v>
      </c>
      <c r="C5" s="49"/>
      <c r="D5" s="49"/>
    </row>
    <row r="6" spans="1:4" s="43" customFormat="1" ht="30" customHeight="1">
      <c r="A6" s="33" t="s">
        <v>189</v>
      </c>
      <c r="B6" s="50" t="s">
        <v>158</v>
      </c>
      <c r="C6" s="51"/>
      <c r="D6" s="51"/>
    </row>
    <row r="7" spans="1:4" s="43" customFormat="1" ht="30" customHeight="1">
      <c r="A7" s="33" t="s">
        <v>190</v>
      </c>
      <c r="B7" s="20" t="s">
        <v>61</v>
      </c>
      <c r="C7" s="48">
        <f>SUM(C8:C10)</f>
        <v>862000000</v>
      </c>
      <c r="D7" s="48">
        <f t="shared" ref="D7" si="0">SUM(D8:D10)</f>
        <v>0</v>
      </c>
    </row>
    <row r="8" spans="1:4" s="43" customFormat="1" ht="30" customHeight="1">
      <c r="A8" s="44" t="s">
        <v>162</v>
      </c>
      <c r="B8" s="44" t="s">
        <v>61</v>
      </c>
      <c r="C8" s="35">
        <v>848000000</v>
      </c>
      <c r="D8" s="35"/>
    </row>
    <row r="9" spans="1:4" s="43" customFormat="1" ht="30" customHeight="1">
      <c r="A9" s="44" t="s">
        <v>163</v>
      </c>
      <c r="B9" s="44" t="s">
        <v>61</v>
      </c>
      <c r="C9" s="35"/>
      <c r="D9" s="35"/>
    </row>
    <row r="10" spans="1:4" s="43" customFormat="1" ht="30" customHeight="1">
      <c r="A10" s="44" t="s">
        <v>165</v>
      </c>
      <c r="B10" s="44" t="s">
        <v>164</v>
      </c>
      <c r="C10" s="35">
        <v>14000000</v>
      </c>
      <c r="D10" s="35"/>
    </row>
    <row r="11" spans="1:4" s="43" customFormat="1" ht="30" customHeight="1">
      <c r="A11" s="33" t="s">
        <v>62</v>
      </c>
      <c r="B11" s="44" t="s">
        <v>63</v>
      </c>
      <c r="C11" s="48">
        <v>34000000</v>
      </c>
      <c r="D11" s="48">
        <v>32500000</v>
      </c>
    </row>
    <row r="12" spans="1:4" s="43" customFormat="1" ht="30" customHeight="1">
      <c r="A12" s="33" t="s">
        <v>166</v>
      </c>
      <c r="B12" s="50" t="s">
        <v>167</v>
      </c>
      <c r="C12" s="48">
        <f>SUM(C7,C11)</f>
        <v>896000000</v>
      </c>
      <c r="D12" s="48">
        <f t="shared" ref="D12" si="1">SUM(D7,D11)</f>
        <v>32500000</v>
      </c>
    </row>
    <row r="13" spans="1:4" s="43" customFormat="1" ht="30" customHeight="1">
      <c r="A13" s="42" t="s">
        <v>168</v>
      </c>
      <c r="B13" s="42" t="s">
        <v>65</v>
      </c>
      <c r="C13" s="35">
        <v>1000000</v>
      </c>
      <c r="D13" s="35">
        <v>300000</v>
      </c>
    </row>
    <row r="14" spans="1:4" s="43" customFormat="1" ht="30" customHeight="1">
      <c r="A14" s="42" t="s">
        <v>196</v>
      </c>
      <c r="B14" s="44" t="s">
        <v>65</v>
      </c>
      <c r="C14" s="35">
        <v>1000000</v>
      </c>
      <c r="D14" s="35">
        <v>1200000</v>
      </c>
    </row>
    <row r="15" spans="1:4" s="43" customFormat="1" ht="30" customHeight="1">
      <c r="A15" s="42" t="s">
        <v>169</v>
      </c>
      <c r="B15" s="42" t="s">
        <v>65</v>
      </c>
      <c r="C15" s="49"/>
      <c r="D15" s="49"/>
    </row>
    <row r="16" spans="1:4" s="43" customFormat="1" ht="30" customHeight="1">
      <c r="A16" s="42" t="s">
        <v>170</v>
      </c>
      <c r="B16" s="42" t="s">
        <v>65</v>
      </c>
      <c r="C16" s="49"/>
      <c r="D16" s="49"/>
    </row>
    <row r="17" spans="1:5" s="43" customFormat="1" ht="30" customHeight="1">
      <c r="A17" s="42" t="s">
        <v>171</v>
      </c>
      <c r="B17" s="42" t="s">
        <v>65</v>
      </c>
      <c r="C17" s="49"/>
      <c r="D17" s="49"/>
    </row>
    <row r="18" spans="1:5" s="43" customFormat="1" ht="30" customHeight="1">
      <c r="A18" s="42" t="s">
        <v>172</v>
      </c>
      <c r="B18" s="42" t="s">
        <v>65</v>
      </c>
      <c r="C18" s="49"/>
      <c r="D18" s="49"/>
    </row>
    <row r="19" spans="1:5" s="43" customFormat="1" ht="30" customHeight="1">
      <c r="A19" s="42" t="s">
        <v>173</v>
      </c>
      <c r="B19" s="42" t="s">
        <v>65</v>
      </c>
      <c r="C19" s="49">
        <v>500000</v>
      </c>
      <c r="D19" s="49"/>
    </row>
    <row r="20" spans="1:5" s="43" customFormat="1" ht="30" customHeight="1">
      <c r="A20" s="33" t="s">
        <v>64</v>
      </c>
      <c r="B20" s="42" t="s">
        <v>65</v>
      </c>
      <c r="C20" s="48">
        <f>SUM(C13:C19)</f>
        <v>2500000</v>
      </c>
      <c r="D20" s="48">
        <f t="shared" ref="D20" si="2">SUM(D13:D19)</f>
        <v>1500000</v>
      </c>
    </row>
    <row r="21" spans="1:5" s="43" customFormat="1" ht="30" customHeight="1">
      <c r="A21" s="33" t="s">
        <v>124</v>
      </c>
      <c r="B21" s="50"/>
      <c r="C21" s="48">
        <f>SUM(C12,C20)</f>
        <v>898500000</v>
      </c>
      <c r="D21" s="48">
        <f>SUM(D12,D20)</f>
        <v>34000000</v>
      </c>
    </row>
    <row r="22" spans="1:5" s="43" customFormat="1" ht="30" customHeight="1">
      <c r="A22" s="52"/>
      <c r="B22" s="52"/>
      <c r="C22" s="52"/>
    </row>
    <row r="23" spans="1:5" s="43" customFormat="1" ht="30" customHeight="1">
      <c r="A23" s="318" t="s">
        <v>491</v>
      </c>
      <c r="B23" s="318"/>
      <c r="C23" s="318"/>
      <c r="D23" s="318"/>
      <c r="E23" s="318"/>
    </row>
    <row r="24" spans="1:5" s="43" customFormat="1" ht="30" customHeight="1">
      <c r="A24" s="52"/>
      <c r="B24" s="52"/>
      <c r="C24" s="52"/>
    </row>
    <row r="25" spans="1:5" s="43" customFormat="1" ht="30" customHeight="1">
      <c r="A25" s="52"/>
      <c r="B25" s="319" t="s">
        <v>390</v>
      </c>
      <c r="C25" s="319"/>
      <c r="D25" s="319"/>
      <c r="E25" s="319"/>
    </row>
    <row r="26" spans="1:5" s="43" customFormat="1" ht="30" customHeight="1">
      <c r="B26" s="319"/>
      <c r="C26" s="319"/>
      <c r="D26" s="319"/>
      <c r="E26" s="319"/>
    </row>
    <row r="27" spans="1:5" s="43" customFormat="1" ht="30" customHeight="1">
      <c r="A27" s="52"/>
      <c r="B27" s="40"/>
      <c r="D27" s="53"/>
    </row>
    <row r="28" spans="1:5" s="43" customFormat="1" ht="30" customHeight="1">
      <c r="A28" s="68" t="s">
        <v>145</v>
      </c>
      <c r="B28" s="54" t="s">
        <v>1</v>
      </c>
      <c r="C28" s="55" t="s">
        <v>490</v>
      </c>
      <c r="D28" s="36"/>
    </row>
    <row r="29" spans="1:5" s="43" customFormat="1" ht="30" customHeight="1">
      <c r="A29" s="42"/>
      <c r="B29" s="56"/>
      <c r="C29" s="57"/>
      <c r="D29" s="36"/>
    </row>
    <row r="30" spans="1:5" s="43" customFormat="1" ht="23.25" customHeight="1">
      <c r="A30" s="42" t="s">
        <v>191</v>
      </c>
      <c r="B30" s="235" t="s">
        <v>174</v>
      </c>
      <c r="C30" s="57">
        <v>1200000</v>
      </c>
      <c r="D30" s="57">
        <v>1200000</v>
      </c>
      <c r="E30" s="59"/>
    </row>
    <row r="31" spans="1:5" s="43" customFormat="1" ht="23.25" customHeight="1">
      <c r="A31" s="45" t="s">
        <v>195</v>
      </c>
      <c r="B31" s="236" t="s">
        <v>174</v>
      </c>
      <c r="C31" s="57">
        <v>5000000</v>
      </c>
      <c r="D31" s="57">
        <v>5800000</v>
      </c>
    </row>
    <row r="32" spans="1:5" s="43" customFormat="1" ht="23.25" customHeight="1">
      <c r="A32" s="45" t="s">
        <v>192</v>
      </c>
      <c r="B32" s="236" t="s">
        <v>174</v>
      </c>
      <c r="C32" s="57">
        <v>2500000</v>
      </c>
      <c r="D32" s="57">
        <v>2500000</v>
      </c>
    </row>
    <row r="33" spans="1:5" s="43" customFormat="1" ht="23.25" customHeight="1">
      <c r="A33" s="42" t="s">
        <v>193</v>
      </c>
      <c r="B33" s="236" t="s">
        <v>174</v>
      </c>
      <c r="C33" s="57">
        <v>400000</v>
      </c>
      <c r="D33" s="57">
        <v>400000</v>
      </c>
    </row>
    <row r="34" spans="1:5" s="43" customFormat="1" ht="23.25" customHeight="1">
      <c r="A34" s="42" t="s">
        <v>194</v>
      </c>
      <c r="B34" s="236" t="s">
        <v>174</v>
      </c>
      <c r="C34" s="57">
        <v>2200000</v>
      </c>
      <c r="D34" s="57">
        <v>500000</v>
      </c>
    </row>
    <row r="35" spans="1:5" s="43" customFormat="1" ht="23.25" customHeight="1">
      <c r="A35" s="42" t="s">
        <v>296</v>
      </c>
      <c r="B35" s="236" t="s">
        <v>174</v>
      </c>
      <c r="C35" s="57">
        <v>1500000</v>
      </c>
      <c r="D35" s="57">
        <v>850000</v>
      </c>
    </row>
    <row r="36" spans="1:5" s="43" customFormat="1" ht="25.5" customHeight="1">
      <c r="A36" s="45" t="s">
        <v>295</v>
      </c>
      <c r="B36" s="236" t="s">
        <v>174</v>
      </c>
      <c r="C36" s="57">
        <v>200000</v>
      </c>
      <c r="D36" s="57">
        <v>800000</v>
      </c>
    </row>
    <row r="37" spans="1:5" s="43" customFormat="1" ht="24.75" customHeight="1">
      <c r="A37" s="42" t="s">
        <v>489</v>
      </c>
      <c r="B37" s="236" t="s">
        <v>174</v>
      </c>
      <c r="C37" s="57">
        <f>4716000+2951000</f>
        <v>7667000</v>
      </c>
      <c r="D37" s="57">
        <v>450000</v>
      </c>
    </row>
    <row r="38" spans="1:5" s="43" customFormat="1" ht="25.5" customHeight="1">
      <c r="A38" s="7" t="s">
        <v>175</v>
      </c>
      <c r="B38" s="237" t="s">
        <v>7</v>
      </c>
      <c r="C38" s="58">
        <f>SUM(C30:C37)</f>
        <v>20667000</v>
      </c>
      <c r="D38" s="58">
        <f>SUM(D30:D37)</f>
        <v>12500000</v>
      </c>
      <c r="E38" s="159"/>
    </row>
  </sheetData>
  <mergeCells count="2">
    <mergeCell ref="A23:E23"/>
    <mergeCell ref="B25:E26"/>
  </mergeCells>
  <phoneticPr fontId="28" type="noConversion"/>
  <pageMargins left="0.74803149606299213" right="0.62992125984251968" top="1.4960629921259843" bottom="0.98425196850393704" header="0.51181102362204722" footer="0.51181102362204722"/>
  <pageSetup paperSize="9" scale="43" orientation="portrait" r:id="rId1"/>
  <headerFooter alignWithMargins="0">
    <oddHeader>&amp;C&amp;"Times New Roman,Normál"&amp;12Körmend Város Önkormányzata 2019. évi tervezett közhatalmi bevételei&amp;R&amp;"Times New Roman,Normál"&amp;14
"9. melléklet .../2019. (...) önkormányzati rendelethez
adatok Ft-ban"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B1:D28"/>
  <sheetViews>
    <sheetView tabSelected="1" view="pageBreakPreview" zoomScale="60" zoomScaleNormal="100" workbookViewId="0">
      <selection activeCell="J27" sqref="J27"/>
    </sheetView>
  </sheetViews>
  <sheetFormatPr defaultRowHeight="15"/>
  <cols>
    <col min="2" max="2" width="61.140625" bestFit="1" customWidth="1"/>
    <col min="3" max="3" width="12.7109375" bestFit="1" customWidth="1"/>
  </cols>
  <sheetData>
    <row r="1" spans="2:4">
      <c r="B1" s="257"/>
      <c r="C1" s="257"/>
    </row>
    <row r="2" spans="2:4">
      <c r="B2" s="257"/>
      <c r="C2" s="257"/>
    </row>
    <row r="3" spans="2:4">
      <c r="B3" s="257"/>
      <c r="C3" s="257"/>
    </row>
    <row r="4" spans="2:4">
      <c r="B4" s="257"/>
      <c r="C4" s="257"/>
    </row>
    <row r="5" spans="2:4" ht="45">
      <c r="B5" s="258"/>
      <c r="C5" s="262" t="s">
        <v>515</v>
      </c>
      <c r="D5" s="230"/>
    </row>
    <row r="6" spans="2:4">
      <c r="B6" s="258" t="s">
        <v>495</v>
      </c>
      <c r="C6" s="259">
        <v>16000000</v>
      </c>
    </row>
    <row r="7" spans="2:4">
      <c r="B7" s="258" t="s">
        <v>496</v>
      </c>
      <c r="C7" s="259">
        <v>1327000</v>
      </c>
    </row>
    <row r="8" spans="2:4">
      <c r="B8" s="258" t="s">
        <v>497</v>
      </c>
      <c r="C8" s="259">
        <v>158000</v>
      </c>
    </row>
    <row r="9" spans="2:4">
      <c r="B9" s="258" t="s">
        <v>505</v>
      </c>
      <c r="C9" s="259">
        <v>220000</v>
      </c>
    </row>
    <row r="10" spans="2:4">
      <c r="B10" s="258" t="s">
        <v>498</v>
      </c>
      <c r="C10" s="259">
        <v>580000</v>
      </c>
    </row>
    <row r="11" spans="2:4">
      <c r="B11" s="258" t="s">
        <v>499</v>
      </c>
      <c r="C11" s="259">
        <v>616000</v>
      </c>
    </row>
    <row r="12" spans="2:4">
      <c r="B12" s="258" t="s">
        <v>500</v>
      </c>
      <c r="C12" s="259">
        <v>190000</v>
      </c>
    </row>
    <row r="13" spans="2:4">
      <c r="B13" s="258" t="s">
        <v>506</v>
      </c>
      <c r="C13" s="259">
        <v>580000</v>
      </c>
    </row>
    <row r="14" spans="2:4">
      <c r="B14" s="258" t="s">
        <v>507</v>
      </c>
      <c r="C14" s="259">
        <v>97000</v>
      </c>
    </row>
    <row r="15" spans="2:4">
      <c r="B15" s="258" t="s">
        <v>508</v>
      </c>
      <c r="C15" s="259">
        <v>137000</v>
      </c>
    </row>
    <row r="16" spans="2:4">
      <c r="B16" s="258" t="s">
        <v>509</v>
      </c>
      <c r="C16" s="259">
        <v>296000</v>
      </c>
    </row>
    <row r="17" spans="2:3">
      <c r="B17" s="258" t="s">
        <v>510</v>
      </c>
      <c r="C17" s="259">
        <v>205000</v>
      </c>
    </row>
    <row r="18" spans="2:3">
      <c r="B18" s="258" t="s">
        <v>511</v>
      </c>
      <c r="C18" s="259">
        <v>342000</v>
      </c>
    </row>
    <row r="19" spans="2:3">
      <c r="B19" s="258" t="s">
        <v>512</v>
      </c>
      <c r="C19" s="259">
        <v>205000</v>
      </c>
    </row>
    <row r="20" spans="2:3">
      <c r="B20" s="258" t="s">
        <v>513</v>
      </c>
      <c r="C20" s="259">
        <v>154000</v>
      </c>
    </row>
    <row r="21" spans="2:3">
      <c r="B21" s="258" t="s">
        <v>514</v>
      </c>
      <c r="C21" s="259">
        <v>342000</v>
      </c>
    </row>
    <row r="22" spans="2:3">
      <c r="B22" s="260" t="s">
        <v>187</v>
      </c>
      <c r="C22" s="261">
        <f>SUM(C6:C21)</f>
        <v>21449000</v>
      </c>
    </row>
    <row r="23" spans="2:3">
      <c r="B23" s="257"/>
      <c r="C23" s="256"/>
    </row>
    <row r="24" spans="2:3">
      <c r="B24" s="257"/>
      <c r="C24" s="257"/>
    </row>
    <row r="25" spans="2:3">
      <c r="B25" s="257"/>
      <c r="C25" s="257"/>
    </row>
    <row r="26" spans="2:3">
      <c r="B26" s="257"/>
      <c r="C26" s="257"/>
    </row>
    <row r="27" spans="2:3">
      <c r="B27" s="257"/>
      <c r="C27" s="257"/>
    </row>
    <row r="28" spans="2:3">
      <c r="B28" s="257"/>
      <c r="C28" s="257"/>
    </row>
  </sheetData>
  <pageMargins left="0.7" right="0.7" top="0.75" bottom="0.75" header="0.3" footer="0.3"/>
  <pageSetup paperSize="9" scale="94" orientation="portrait" r:id="rId1"/>
  <headerFooter>
    <oddHeader>&amp;CKörmend Város Önkormányzata által nyújtott közvetett támogatások 2019. évre&amp;R
"12. melléklet .../2019. (...) önkormányzati rendelethez
adatok Ft-ban"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K.1</vt:lpstr>
      <vt:lpstr>2.Bevételek</vt:lpstr>
      <vt:lpstr>3.Kiadások</vt:lpstr>
      <vt:lpstr>4. sz. bevételek</vt:lpstr>
      <vt:lpstr>5.sz. kiadások kiemelt ei. </vt:lpstr>
      <vt:lpstr>6. sz. melléklet</vt:lpstr>
      <vt:lpstr>7. sz. melléklet,11.sz finansz</vt:lpstr>
      <vt:lpstr>8. sz. melléklet</vt:lpstr>
      <vt:lpstr>9. közh bev 10. szoc ell</vt:lpstr>
      <vt:lpstr>12.sz. Közvetett</vt:lpstr>
      <vt:lpstr>Munka3</vt:lpstr>
      <vt:lpstr>'2.Bevételek'!Nyomtatási_terület</vt:lpstr>
      <vt:lpstr>'3.Kiadások'!Nyomtatási_terület</vt:lpstr>
      <vt:lpstr>'4. sz. bevételek'!Nyomtatási_terület</vt:lpstr>
      <vt:lpstr>'5.sz. kiadások kiemelt ei. '!Nyomtatási_terület</vt:lpstr>
      <vt:lpstr>'6. sz. melléklet'!Nyomtatási_terület</vt:lpstr>
      <vt:lpstr>'7. sz. melléklet,11.sz finansz'!Nyomtatási_terület</vt:lpstr>
      <vt:lpstr>'8. sz. melléklet'!Nyomtatási_terület</vt:lpstr>
      <vt:lpstr>K.1!Nyomtatási_terület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LaszloZ</dc:creator>
  <cp:lastModifiedBy>KosiE</cp:lastModifiedBy>
  <cp:lastPrinted>2019-01-28T13:29:18Z</cp:lastPrinted>
  <dcterms:created xsi:type="dcterms:W3CDTF">2016-01-28T13:02:44Z</dcterms:created>
  <dcterms:modified xsi:type="dcterms:W3CDTF">2019-02-06T06:56:06Z</dcterms:modified>
</cp:coreProperties>
</file>