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10260" firstSheet="2" activeTab="9"/>
  </bookViews>
  <sheets>
    <sheet name="K.1" sheetId="5" r:id="rId1"/>
    <sheet name="2.Bevételek" sheetId="17" r:id="rId2"/>
    <sheet name="3.Kiadások" sheetId="16" r:id="rId3"/>
    <sheet name="4. sz. bevételek" sheetId="30" r:id="rId4"/>
    <sheet name="5.sz. kiadások kiemelt ei. " sheetId="22" r:id="rId5"/>
    <sheet name="6. sz. melléklet" sheetId="31" r:id="rId6"/>
    <sheet name="7. sz. melléklet,11.sz finansz" sheetId="4" r:id="rId7"/>
    <sheet name="8. sz. melléklet" sheetId="7" r:id="rId8"/>
    <sheet name="9. közh bev 10. szoc ell" sheetId="8" r:id="rId9"/>
    <sheet name="12.sz. Közvetett" sheetId="28" r:id="rId10"/>
    <sheet name="Munka3" sheetId="29" r:id="rId11"/>
  </sheets>
  <externalReferences>
    <externalReference r:id="rId12"/>
    <externalReference r:id="rId13"/>
  </externalReferences>
  <definedNames>
    <definedName name="_xlnm.Print_Area" localSheetId="1">'2.Bevételek'!$A$1:$F$231</definedName>
    <definedName name="_xlnm.Print_Area" localSheetId="2">'3.Kiadások'!$A$1:$F$245</definedName>
    <definedName name="_xlnm.Print_Area" localSheetId="3">'4. sz. bevételek'!$A$1:$F$100</definedName>
    <definedName name="_xlnm.Print_Area" localSheetId="4">'5.sz. kiadások kiemelt ei. '!$A$2:$D$63</definedName>
    <definedName name="_xlnm.Print_Area" localSheetId="5">'6. sz. melléklet'!$A$1:$P$58</definedName>
    <definedName name="_xlnm.Print_Area" localSheetId="6">'7. sz. melléklet,11.sz finansz'!$A$1:$F$29</definedName>
    <definedName name="_xlnm.Print_Area" localSheetId="7">'8. sz. melléklet'!$A$1:$D$28</definedName>
    <definedName name="_xlnm.Print_Area" localSheetId="0">K.1!$A$1:$D$30</definedName>
  </definedNames>
  <calcPr calcId="125725"/>
</workbook>
</file>

<file path=xl/calcChain.xml><?xml version="1.0" encoding="utf-8"?>
<calcChain xmlns="http://schemas.openxmlformats.org/spreadsheetml/2006/main">
  <c r="E40" i="16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39"/>
  <c r="D5" i="17"/>
  <c r="D6"/>
  <c r="D7"/>
  <c r="D8"/>
  <c r="D10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4"/>
  <c r="C22" i="28"/>
  <c r="F86" i="30"/>
  <c r="F71"/>
  <c r="D6" i="5"/>
  <c r="B13"/>
  <c r="F63" i="30"/>
  <c r="F64"/>
  <c r="D12" i="4"/>
  <c r="E12"/>
  <c r="C12"/>
  <c r="C17"/>
  <c r="D17"/>
  <c r="E17"/>
  <c r="E15"/>
  <c r="D15"/>
  <c r="C15"/>
  <c r="E14"/>
  <c r="D14"/>
  <c r="C14"/>
  <c r="D15" i="5"/>
  <c r="D27"/>
  <c r="F87" i="30"/>
  <c r="F88" s="1"/>
  <c r="D22" i="5"/>
  <c r="F92" i="30"/>
  <c r="F89" l="1"/>
  <c r="D9" i="5"/>
  <c r="C37" i="8"/>
  <c r="D32" i="22"/>
  <c r="D31"/>
  <c r="D30"/>
  <c r="D29"/>
  <c r="D25"/>
  <c r="D24"/>
  <c r="D23"/>
  <c r="D22"/>
  <c r="D25" i="5" l="1"/>
  <c r="D24"/>
  <c r="D28" s="1"/>
  <c r="D16"/>
  <c r="D14"/>
  <c r="D12"/>
  <c r="D26" i="22"/>
  <c r="E52" i="31" l="1"/>
  <c r="F52"/>
  <c r="G52"/>
  <c r="E46"/>
  <c r="F46"/>
  <c r="F58" s="1"/>
  <c r="G46"/>
  <c r="G58" s="1"/>
  <c r="H46"/>
  <c r="M57"/>
  <c r="L57"/>
  <c r="K57"/>
  <c r="J57"/>
  <c r="I57"/>
  <c r="H57"/>
  <c r="D57"/>
  <c r="C57"/>
  <c r="B57"/>
  <c r="P56"/>
  <c r="O56"/>
  <c r="N56"/>
  <c r="P55"/>
  <c r="O55"/>
  <c r="N55"/>
  <c r="P54"/>
  <c r="O54"/>
  <c r="N54"/>
  <c r="P53"/>
  <c r="O53"/>
  <c r="N53"/>
  <c r="N57" s="1"/>
  <c r="M52"/>
  <c r="L52"/>
  <c r="K52"/>
  <c r="J52"/>
  <c r="I52"/>
  <c r="H52"/>
  <c r="D52"/>
  <c r="C52"/>
  <c r="B52"/>
  <c r="P51"/>
  <c r="O51"/>
  <c r="N51"/>
  <c r="P50"/>
  <c r="O50"/>
  <c r="N50"/>
  <c r="P49"/>
  <c r="O49"/>
  <c r="N49"/>
  <c r="P48"/>
  <c r="O48"/>
  <c r="N48"/>
  <c r="P47"/>
  <c r="O47"/>
  <c r="N47"/>
  <c r="M46"/>
  <c r="L46"/>
  <c r="K46"/>
  <c r="J46"/>
  <c r="I46"/>
  <c r="N45"/>
  <c r="D45"/>
  <c r="P45" s="1"/>
  <c r="C45"/>
  <c r="O45" s="1"/>
  <c r="O44"/>
  <c r="N44"/>
  <c r="D44"/>
  <c r="P44" s="1"/>
  <c r="C44"/>
  <c r="P43"/>
  <c r="O43"/>
  <c r="N43"/>
  <c r="D43"/>
  <c r="O42"/>
  <c r="N42"/>
  <c r="C42"/>
  <c r="D42" s="1"/>
  <c r="P42" s="1"/>
  <c r="P41"/>
  <c r="O41"/>
  <c r="N41"/>
  <c r="N40"/>
  <c r="C40"/>
  <c r="D40" s="1"/>
  <c r="P40" s="1"/>
  <c r="N39"/>
  <c r="C39"/>
  <c r="O39" s="1"/>
  <c r="C38"/>
  <c r="O38" s="1"/>
  <c r="B38"/>
  <c r="N38" s="1"/>
  <c r="B37"/>
  <c r="N36"/>
  <c r="D36"/>
  <c r="P36" s="1"/>
  <c r="C36"/>
  <c r="O36" s="1"/>
  <c r="N35"/>
  <c r="D35"/>
  <c r="P35" s="1"/>
  <c r="C35"/>
  <c r="O35" s="1"/>
  <c r="N34"/>
  <c r="C34"/>
  <c r="D34" s="1"/>
  <c r="P34" s="1"/>
  <c r="N33"/>
  <c r="C33"/>
  <c r="O33" s="1"/>
  <c r="N32"/>
  <c r="D32"/>
  <c r="P32" s="1"/>
  <c r="C32"/>
  <c r="O32" s="1"/>
  <c r="N31"/>
  <c r="D31"/>
  <c r="C31"/>
  <c r="O31" s="1"/>
  <c r="H29"/>
  <c r="G29"/>
  <c r="F29"/>
  <c r="N28"/>
  <c r="D28"/>
  <c r="P28" s="1"/>
  <c r="C28"/>
  <c r="O28" s="1"/>
  <c r="K27"/>
  <c r="K29" s="1"/>
  <c r="E27"/>
  <c r="E29" s="1"/>
  <c r="E58" s="1"/>
  <c r="D27"/>
  <c r="P27" s="1"/>
  <c r="C27"/>
  <c r="O27" s="1"/>
  <c r="O26"/>
  <c r="N26"/>
  <c r="D26"/>
  <c r="P26" s="1"/>
  <c r="C26"/>
  <c r="O25"/>
  <c r="N25"/>
  <c r="C25"/>
  <c r="D25" s="1"/>
  <c r="P25" s="1"/>
  <c r="N24"/>
  <c r="C24"/>
  <c r="O24" s="1"/>
  <c r="N23"/>
  <c r="D23"/>
  <c r="P23" s="1"/>
  <c r="C23"/>
  <c r="O23" s="1"/>
  <c r="O22"/>
  <c r="N22"/>
  <c r="D22"/>
  <c r="P22" s="1"/>
  <c r="C22"/>
  <c r="O21"/>
  <c r="N21"/>
  <c r="C21"/>
  <c r="D21" s="1"/>
  <c r="P21" s="1"/>
  <c r="N20"/>
  <c r="I20"/>
  <c r="O20" s="1"/>
  <c r="D20"/>
  <c r="C20"/>
  <c r="N19"/>
  <c r="C19"/>
  <c r="D19" s="1"/>
  <c r="P19" s="1"/>
  <c r="N18"/>
  <c r="C18"/>
  <c r="O18" s="1"/>
  <c r="N17"/>
  <c r="D17"/>
  <c r="P17" s="1"/>
  <c r="C17"/>
  <c r="O17" s="1"/>
  <c r="N16"/>
  <c r="C16"/>
  <c r="D16" s="1"/>
  <c r="P16" s="1"/>
  <c r="B15"/>
  <c r="N14"/>
  <c r="C14"/>
  <c r="O14" s="1"/>
  <c r="N13"/>
  <c r="C13"/>
  <c r="O13" s="1"/>
  <c r="N12"/>
  <c r="C12"/>
  <c r="D12" s="1"/>
  <c r="P12" s="1"/>
  <c r="N11"/>
  <c r="C11"/>
  <c r="O11" s="1"/>
  <c r="N10"/>
  <c r="C10"/>
  <c r="O10" s="1"/>
  <c r="N9"/>
  <c r="C9"/>
  <c r="D9" s="1"/>
  <c r="P9" s="1"/>
  <c r="O8"/>
  <c r="N8"/>
  <c r="C8"/>
  <c r="D8" s="1"/>
  <c r="P8" s="1"/>
  <c r="N7"/>
  <c r="C7"/>
  <c r="O7" s="1"/>
  <c r="N6"/>
  <c r="C6"/>
  <c r="O6" s="1"/>
  <c r="O5"/>
  <c r="N5"/>
  <c r="C5"/>
  <c r="D5" s="1"/>
  <c r="P5" s="1"/>
  <c r="O4"/>
  <c r="N4"/>
  <c r="C4"/>
  <c r="D4" s="1"/>
  <c r="P4" s="1"/>
  <c r="N3"/>
  <c r="L3"/>
  <c r="L29" s="1"/>
  <c r="I3"/>
  <c r="I29" s="1"/>
  <c r="C3"/>
  <c r="D9" i="17" l="1"/>
  <c r="D10" i="31"/>
  <c r="P10" s="1"/>
  <c r="D13"/>
  <c r="P13" s="1"/>
  <c r="D14"/>
  <c r="P14" s="1"/>
  <c r="D38"/>
  <c r="P38" s="1"/>
  <c r="N52"/>
  <c r="K58"/>
  <c r="O3"/>
  <c r="O9"/>
  <c r="O12"/>
  <c r="O40"/>
  <c r="P52"/>
  <c r="O57"/>
  <c r="D6"/>
  <c r="P6" s="1"/>
  <c r="O16"/>
  <c r="O19"/>
  <c r="O34"/>
  <c r="O52"/>
  <c r="I58"/>
  <c r="L58"/>
  <c r="D3"/>
  <c r="M3"/>
  <c r="M29" s="1"/>
  <c r="M58" s="1"/>
  <c r="D7"/>
  <c r="P7" s="1"/>
  <c r="D11"/>
  <c r="P11" s="1"/>
  <c r="C15"/>
  <c r="O15" s="1"/>
  <c r="O29" s="1"/>
  <c r="D18"/>
  <c r="P18" s="1"/>
  <c r="J20"/>
  <c r="P20" s="1"/>
  <c r="D24"/>
  <c r="P24" s="1"/>
  <c r="D33"/>
  <c r="P33" s="1"/>
  <c r="C37"/>
  <c r="O37" s="1"/>
  <c r="D39"/>
  <c r="P39" s="1"/>
  <c r="P57"/>
  <c r="H58"/>
  <c r="B46"/>
  <c r="N46" s="1"/>
  <c r="J3"/>
  <c r="J29" s="1"/>
  <c r="J58" s="1"/>
  <c r="N15"/>
  <c r="N27"/>
  <c r="N29" s="1"/>
  <c r="B29"/>
  <c r="N37"/>
  <c r="P31"/>
  <c r="N58" l="1"/>
  <c r="P3"/>
  <c r="P29" s="1"/>
  <c r="D46"/>
  <c r="D37"/>
  <c r="P37" s="1"/>
  <c r="C29"/>
  <c r="D29" s="1"/>
  <c r="C46"/>
  <c r="D15"/>
  <c r="P15" s="1"/>
  <c r="B58"/>
  <c r="D11" i="17" l="1"/>
  <c r="O46" i="31"/>
  <c r="O58" s="1"/>
  <c r="C58"/>
  <c r="P46"/>
  <c r="P58" s="1"/>
  <c r="D58"/>
  <c r="D32" i="17" l="1"/>
  <c r="D60" i="22"/>
  <c r="D59"/>
  <c r="D47"/>
  <c r="F97" i="30"/>
  <c r="F76"/>
  <c r="F98"/>
  <c r="F93"/>
  <c r="F79"/>
  <c r="F77"/>
  <c r="F72"/>
  <c r="D2" i="7"/>
  <c r="D2" i="4"/>
  <c r="E2" s="1"/>
  <c r="B3"/>
  <c r="B2"/>
  <c r="D42" i="22"/>
  <c r="D41" s="1"/>
  <c r="D37"/>
  <c r="D36" s="1"/>
  <c r="B14" i="5"/>
  <c r="D48" i="22" s="1"/>
  <c r="B6" i="5"/>
  <c r="B23"/>
  <c r="D58" i="22" s="1"/>
  <c r="D53"/>
  <c r="F75" i="30"/>
  <c r="F78"/>
  <c r="D56"/>
  <c r="D52"/>
  <c r="F52" s="1"/>
  <c r="F54" s="1"/>
  <c r="F55" s="1"/>
  <c r="F49"/>
  <c r="D48"/>
  <c r="D50" s="1"/>
  <c r="D46"/>
  <c r="F46" s="1"/>
  <c r="F45"/>
  <c r="F44"/>
  <c r="F42"/>
  <c r="D41"/>
  <c r="D43" s="1"/>
  <c r="F40"/>
  <c r="D38"/>
  <c r="F38" s="1"/>
  <c r="F37"/>
  <c r="D35"/>
  <c r="F35" s="1"/>
  <c r="D34"/>
  <c r="D32"/>
  <c r="F32" s="1"/>
  <c r="D31"/>
  <c r="D30"/>
  <c r="F30" s="1"/>
  <c r="D29"/>
  <c r="F29" s="1"/>
  <c r="D28"/>
  <c r="F28" s="1"/>
  <c r="F27"/>
  <c r="F26"/>
  <c r="D23"/>
  <c r="F23" s="1"/>
  <c r="D22"/>
  <c r="F22" s="1"/>
  <c r="D21"/>
  <c r="F21" s="1"/>
  <c r="D19"/>
  <c r="F19" s="1"/>
  <c r="D18"/>
  <c r="F18" s="1"/>
  <c r="D16"/>
  <c r="F16" s="1"/>
  <c r="D15"/>
  <c r="F15" s="1"/>
  <c r="D14"/>
  <c r="F14" s="1"/>
  <c r="G13"/>
  <c r="D13"/>
  <c r="F13" s="1"/>
  <c r="E12"/>
  <c r="D4"/>
  <c r="D2"/>
  <c r="G12" s="1"/>
  <c r="G14" s="1"/>
  <c r="D16" i="22"/>
  <c r="D15"/>
  <c r="D7" i="5"/>
  <c r="D4"/>
  <c r="D5"/>
  <c r="E222" i="16"/>
  <c r="D187"/>
  <c r="D222" s="1"/>
  <c r="C152"/>
  <c r="F152" s="1"/>
  <c r="C117"/>
  <c r="F117" s="1"/>
  <c r="C82"/>
  <c r="F82" s="1"/>
  <c r="C47"/>
  <c r="C12"/>
  <c r="F12" s="1"/>
  <c r="D33" i="17" l="1"/>
  <c r="D3" i="5"/>
  <c r="F7" s="1"/>
  <c r="F99" i="30"/>
  <c r="F24"/>
  <c r="F82"/>
  <c r="D33"/>
  <c r="F39"/>
  <c r="F41"/>
  <c r="F43" s="1"/>
  <c r="D36"/>
  <c r="F31"/>
  <c r="F33" s="1"/>
  <c r="F34"/>
  <c r="F36" s="1"/>
  <c r="G50" s="1"/>
  <c r="F47"/>
  <c r="F94"/>
  <c r="F95" s="1"/>
  <c r="C222" i="16"/>
  <c r="F20" i="30"/>
  <c r="F17"/>
  <c r="D12"/>
  <c r="F12" s="1"/>
  <c r="D20"/>
  <c r="D24"/>
  <c r="D39"/>
  <c r="D47"/>
  <c r="D54"/>
  <c r="D55" s="1"/>
  <c r="F48"/>
  <c r="F50" s="1"/>
  <c r="D17"/>
  <c r="F47" i="16"/>
  <c r="F187"/>
  <c r="F100" i="30" l="1"/>
  <c r="F25"/>
  <c r="G25" s="1"/>
  <c r="D51"/>
  <c r="F51"/>
  <c r="F56" s="1"/>
  <c r="F65" s="1"/>
  <c r="D25"/>
  <c r="F222" i="16"/>
  <c r="F104" i="30" l="1"/>
  <c r="C4" i="7"/>
  <c r="D52" i="22" l="1"/>
  <c r="C16" i="4"/>
  <c r="D16"/>
  <c r="E16"/>
  <c r="C8"/>
  <c r="C10" s="1"/>
  <c r="D7" i="7" l="1"/>
  <c r="D19" i="22" l="1"/>
  <c r="D7" i="8"/>
  <c r="D12" s="1"/>
  <c r="D20"/>
  <c r="C20"/>
  <c r="D28" i="7"/>
  <c r="C28"/>
  <c r="D33" i="22"/>
  <c r="D21" i="5"/>
  <c r="D8"/>
  <c r="D170" i="17"/>
  <c r="F170" s="1"/>
  <c r="D171"/>
  <c r="D204" s="1"/>
  <c r="D172"/>
  <c r="F172" s="1"/>
  <c r="D173"/>
  <c r="D206" s="1"/>
  <c r="D174"/>
  <c r="F174" s="1"/>
  <c r="D175"/>
  <c r="D208" s="1"/>
  <c r="D176"/>
  <c r="D209" s="1"/>
  <c r="D177"/>
  <c r="D210" s="1"/>
  <c r="D178"/>
  <c r="F178" s="1"/>
  <c r="D179"/>
  <c r="D212" s="1"/>
  <c r="D180"/>
  <c r="D213" s="1"/>
  <c r="D181"/>
  <c r="D214" s="1"/>
  <c r="D182"/>
  <c r="F182" s="1"/>
  <c r="D183"/>
  <c r="D216" s="1"/>
  <c r="D184"/>
  <c r="F184" s="1"/>
  <c r="D185"/>
  <c r="D218" s="1"/>
  <c r="D186"/>
  <c r="F186" s="1"/>
  <c r="D187"/>
  <c r="D220" s="1"/>
  <c r="D188"/>
  <c r="D221" s="1"/>
  <c r="D189"/>
  <c r="D222" s="1"/>
  <c r="D190"/>
  <c r="F190" s="1"/>
  <c r="D191"/>
  <c r="D224" s="1"/>
  <c r="D192"/>
  <c r="D225" s="1"/>
  <c r="D193"/>
  <c r="D226" s="1"/>
  <c r="D194"/>
  <c r="F194" s="1"/>
  <c r="D195"/>
  <c r="D228" s="1"/>
  <c r="D169"/>
  <c r="F169" s="1"/>
  <c r="E215" i="16"/>
  <c r="E216"/>
  <c r="E217"/>
  <c r="E218"/>
  <c r="E219"/>
  <c r="E220"/>
  <c r="E221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14"/>
  <c r="D180"/>
  <c r="F180" s="1"/>
  <c r="D182"/>
  <c r="F182" s="1"/>
  <c r="D183"/>
  <c r="F183" s="1"/>
  <c r="D184"/>
  <c r="F184" s="1"/>
  <c r="D185"/>
  <c r="F185" s="1"/>
  <c r="D186"/>
  <c r="F186" s="1"/>
  <c r="D188"/>
  <c r="F188" s="1"/>
  <c r="D189"/>
  <c r="F189" s="1"/>
  <c r="D190"/>
  <c r="F190" s="1"/>
  <c r="D192"/>
  <c r="F192" s="1"/>
  <c r="D193"/>
  <c r="F193" s="1"/>
  <c r="D194"/>
  <c r="F194" s="1"/>
  <c r="D195"/>
  <c r="F195" s="1"/>
  <c r="D196"/>
  <c r="F196" s="1"/>
  <c r="D197"/>
  <c r="F197" s="1"/>
  <c r="D198"/>
  <c r="F198" s="1"/>
  <c r="D199"/>
  <c r="F199" s="1"/>
  <c r="D200"/>
  <c r="F200" s="1"/>
  <c r="D201"/>
  <c r="F201" s="1"/>
  <c r="D202"/>
  <c r="F202" s="1"/>
  <c r="D203"/>
  <c r="F203" s="1"/>
  <c r="D204"/>
  <c r="F204" s="1"/>
  <c r="D205"/>
  <c r="F205" s="1"/>
  <c r="D206"/>
  <c r="F206" s="1"/>
  <c r="D208"/>
  <c r="F208" s="1"/>
  <c r="D179"/>
  <c r="F179" s="1"/>
  <c r="C145"/>
  <c r="F145" s="1"/>
  <c r="C147"/>
  <c r="F147" s="1"/>
  <c r="C148"/>
  <c r="F148" s="1"/>
  <c r="C149"/>
  <c r="F149" s="1"/>
  <c r="C150"/>
  <c r="F150" s="1"/>
  <c r="C151"/>
  <c r="F151" s="1"/>
  <c r="C153"/>
  <c r="F153" s="1"/>
  <c r="C154"/>
  <c r="F154" s="1"/>
  <c r="C155"/>
  <c r="F155" s="1"/>
  <c r="C157"/>
  <c r="F157" s="1"/>
  <c r="C158"/>
  <c r="F158" s="1"/>
  <c r="C159"/>
  <c r="F159" s="1"/>
  <c r="C160"/>
  <c r="F160" s="1"/>
  <c r="C161"/>
  <c r="F161" s="1"/>
  <c r="C163"/>
  <c r="F163" s="1"/>
  <c r="C164"/>
  <c r="F164" s="1"/>
  <c r="C165"/>
  <c r="F165" s="1"/>
  <c r="C166"/>
  <c r="F166" s="1"/>
  <c r="C167"/>
  <c r="F167" s="1"/>
  <c r="C168"/>
  <c r="F168" s="1"/>
  <c r="C169"/>
  <c r="F169" s="1"/>
  <c r="C170"/>
  <c r="F170" s="1"/>
  <c r="C173"/>
  <c r="F173" s="1"/>
  <c r="C144"/>
  <c r="F144" s="1"/>
  <c r="C110"/>
  <c r="F110" s="1"/>
  <c r="C112"/>
  <c r="F112" s="1"/>
  <c r="C113"/>
  <c r="F113" s="1"/>
  <c r="C114"/>
  <c r="F114" s="1"/>
  <c r="C115"/>
  <c r="F115" s="1"/>
  <c r="C116"/>
  <c r="F116" s="1"/>
  <c r="C118"/>
  <c r="F118" s="1"/>
  <c r="C119"/>
  <c r="F119" s="1"/>
  <c r="C120"/>
  <c r="F120" s="1"/>
  <c r="C122"/>
  <c r="F122" s="1"/>
  <c r="C123"/>
  <c r="F123" s="1"/>
  <c r="C124"/>
  <c r="F124" s="1"/>
  <c r="C125"/>
  <c r="F125" s="1"/>
  <c r="C126"/>
  <c r="F126" s="1"/>
  <c r="C127"/>
  <c r="F127" s="1"/>
  <c r="C128"/>
  <c r="F128" s="1"/>
  <c r="C129"/>
  <c r="F129" s="1"/>
  <c r="C130"/>
  <c r="F130" s="1"/>
  <c r="C131"/>
  <c r="F131" s="1"/>
  <c r="C132"/>
  <c r="F132" s="1"/>
  <c r="C133"/>
  <c r="F133" s="1"/>
  <c r="C134"/>
  <c r="F134" s="1"/>
  <c r="C135"/>
  <c r="F135" s="1"/>
  <c r="C136"/>
  <c r="F136" s="1"/>
  <c r="C138"/>
  <c r="F138" s="1"/>
  <c r="C109"/>
  <c r="F109" s="1"/>
  <c r="C75"/>
  <c r="F75" s="1"/>
  <c r="C77"/>
  <c r="F77" s="1"/>
  <c r="C78"/>
  <c r="F78" s="1"/>
  <c r="C79"/>
  <c r="F79" s="1"/>
  <c r="C80"/>
  <c r="F80" s="1"/>
  <c r="C81"/>
  <c r="F81" s="1"/>
  <c r="C83"/>
  <c r="F83" s="1"/>
  <c r="C84"/>
  <c r="F84" s="1"/>
  <c r="C85"/>
  <c r="F85" s="1"/>
  <c r="C87"/>
  <c r="F87" s="1"/>
  <c r="C88"/>
  <c r="F88" s="1"/>
  <c r="C89"/>
  <c r="F89" s="1"/>
  <c r="C90"/>
  <c r="F90" s="1"/>
  <c r="C91"/>
  <c r="F91" s="1"/>
  <c r="C93"/>
  <c r="F93" s="1"/>
  <c r="C94"/>
  <c r="F94" s="1"/>
  <c r="C95"/>
  <c r="F95" s="1"/>
  <c r="C96"/>
  <c r="F96" s="1"/>
  <c r="C97"/>
  <c r="F97" s="1"/>
  <c r="C98"/>
  <c r="F98" s="1"/>
  <c r="C99"/>
  <c r="F99" s="1"/>
  <c r="C100"/>
  <c r="F100" s="1"/>
  <c r="C103"/>
  <c r="F103" s="1"/>
  <c r="C74"/>
  <c r="F74" s="1"/>
  <c r="C40"/>
  <c r="F40" s="1"/>
  <c r="C42"/>
  <c r="F42" s="1"/>
  <c r="C43"/>
  <c r="F43" s="1"/>
  <c r="C44"/>
  <c r="F44" s="1"/>
  <c r="C45"/>
  <c r="F45" s="1"/>
  <c r="C46"/>
  <c r="F46" s="1"/>
  <c r="C48"/>
  <c r="F48" s="1"/>
  <c r="C49"/>
  <c r="F49" s="1"/>
  <c r="C52"/>
  <c r="F52" s="1"/>
  <c r="C53"/>
  <c r="F53" s="1"/>
  <c r="C54"/>
  <c r="F54" s="1"/>
  <c r="C55"/>
  <c r="F55" s="1"/>
  <c r="C56"/>
  <c r="F56" s="1"/>
  <c r="C58"/>
  <c r="F58" s="1"/>
  <c r="C59"/>
  <c r="F59" s="1"/>
  <c r="C60"/>
  <c r="F60" s="1"/>
  <c r="C62"/>
  <c r="F62" s="1"/>
  <c r="C63"/>
  <c r="F63" s="1"/>
  <c r="C64"/>
  <c r="F64" s="1"/>
  <c r="C68"/>
  <c r="F68" s="1"/>
  <c r="C39"/>
  <c r="F39" s="1"/>
  <c r="C5"/>
  <c r="F5" s="1"/>
  <c r="C7"/>
  <c r="C8"/>
  <c r="C9"/>
  <c r="F9" s="1"/>
  <c r="C10"/>
  <c r="F10" s="1"/>
  <c r="C11"/>
  <c r="C13"/>
  <c r="F13" s="1"/>
  <c r="C14"/>
  <c r="F14" s="1"/>
  <c r="C17"/>
  <c r="F17" s="1"/>
  <c r="C18"/>
  <c r="F18" s="1"/>
  <c r="C19"/>
  <c r="F19" s="1"/>
  <c r="C20"/>
  <c r="C21"/>
  <c r="F21" s="1"/>
  <c r="C23"/>
  <c r="F23" s="1"/>
  <c r="C24"/>
  <c r="C25"/>
  <c r="F25" s="1"/>
  <c r="C27"/>
  <c r="F27" s="1"/>
  <c r="C28"/>
  <c r="C29"/>
  <c r="F29" s="1"/>
  <c r="C4"/>
  <c r="E203" i="17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02"/>
  <c r="C137"/>
  <c r="F137" s="1"/>
  <c r="C138"/>
  <c r="F138" s="1"/>
  <c r="C139"/>
  <c r="F139" s="1"/>
  <c r="C140"/>
  <c r="F140" s="1"/>
  <c r="C141"/>
  <c r="F141" s="1"/>
  <c r="C142"/>
  <c r="F142" s="1"/>
  <c r="C143"/>
  <c r="F143" s="1"/>
  <c r="C144"/>
  <c r="F144" s="1"/>
  <c r="C145"/>
  <c r="F145" s="1"/>
  <c r="C146"/>
  <c r="F146" s="1"/>
  <c r="C147"/>
  <c r="F147" s="1"/>
  <c r="C148"/>
  <c r="F148" s="1"/>
  <c r="C149"/>
  <c r="F149" s="1"/>
  <c r="C150"/>
  <c r="F150" s="1"/>
  <c r="C151"/>
  <c r="F151" s="1"/>
  <c r="C152"/>
  <c r="F152" s="1"/>
  <c r="C153"/>
  <c r="F153" s="1"/>
  <c r="C154"/>
  <c r="F154" s="1"/>
  <c r="C155"/>
  <c r="F155" s="1"/>
  <c r="C156"/>
  <c r="F156" s="1"/>
  <c r="C157"/>
  <c r="F157" s="1"/>
  <c r="C158"/>
  <c r="F158" s="1"/>
  <c r="C159"/>
  <c r="F159" s="1"/>
  <c r="C160"/>
  <c r="F160" s="1"/>
  <c r="C161"/>
  <c r="F161" s="1"/>
  <c r="C162"/>
  <c r="F162" s="1"/>
  <c r="C136"/>
  <c r="F136" s="1"/>
  <c r="C104"/>
  <c r="F104" s="1"/>
  <c r="C105"/>
  <c r="F105" s="1"/>
  <c r="C106"/>
  <c r="F106" s="1"/>
  <c r="C107"/>
  <c r="F107" s="1"/>
  <c r="C108"/>
  <c r="F108" s="1"/>
  <c r="C109"/>
  <c r="F109" s="1"/>
  <c r="C110"/>
  <c r="F110" s="1"/>
  <c r="C111"/>
  <c r="F111" s="1"/>
  <c r="C112"/>
  <c r="F112" s="1"/>
  <c r="C113"/>
  <c r="F113" s="1"/>
  <c r="C114"/>
  <c r="F114" s="1"/>
  <c r="C115"/>
  <c r="F115" s="1"/>
  <c r="C116"/>
  <c r="F116" s="1"/>
  <c r="C117"/>
  <c r="F117" s="1"/>
  <c r="C118"/>
  <c r="F118" s="1"/>
  <c r="C119"/>
  <c r="F119" s="1"/>
  <c r="C120"/>
  <c r="F120" s="1"/>
  <c r="C121"/>
  <c r="F121" s="1"/>
  <c r="C122"/>
  <c r="F122" s="1"/>
  <c r="C123"/>
  <c r="F123" s="1"/>
  <c r="C124"/>
  <c r="F124" s="1"/>
  <c r="C125"/>
  <c r="C126"/>
  <c r="F126" s="1"/>
  <c r="C127"/>
  <c r="F127" s="1"/>
  <c r="C128"/>
  <c r="F128" s="1"/>
  <c r="C129"/>
  <c r="F129" s="1"/>
  <c r="C103"/>
  <c r="F103" s="1"/>
  <c r="C71"/>
  <c r="F71" s="1"/>
  <c r="C72"/>
  <c r="F72" s="1"/>
  <c r="C73"/>
  <c r="F73" s="1"/>
  <c r="C74"/>
  <c r="F74" s="1"/>
  <c r="C75"/>
  <c r="F75" s="1"/>
  <c r="C76"/>
  <c r="F76" s="1"/>
  <c r="C77"/>
  <c r="F77" s="1"/>
  <c r="C78"/>
  <c r="F78" s="1"/>
  <c r="C79"/>
  <c r="F79" s="1"/>
  <c r="C80"/>
  <c r="F80" s="1"/>
  <c r="C81"/>
  <c r="F81" s="1"/>
  <c r="C82"/>
  <c r="F82" s="1"/>
  <c r="C83"/>
  <c r="F83" s="1"/>
  <c r="C84"/>
  <c r="F84" s="1"/>
  <c r="C85"/>
  <c r="F85" s="1"/>
  <c r="C86"/>
  <c r="F86" s="1"/>
  <c r="C87"/>
  <c r="F87" s="1"/>
  <c r="C88"/>
  <c r="F88" s="1"/>
  <c r="C89"/>
  <c r="F89" s="1"/>
  <c r="C90"/>
  <c r="F90" s="1"/>
  <c r="C91"/>
  <c r="F91" s="1"/>
  <c r="C92"/>
  <c r="F92" s="1"/>
  <c r="C93"/>
  <c r="F93" s="1"/>
  <c r="C94"/>
  <c r="F94" s="1"/>
  <c r="C95"/>
  <c r="F95" s="1"/>
  <c r="C96"/>
  <c r="F96" s="1"/>
  <c r="C98"/>
  <c r="F98" s="1"/>
  <c r="C70"/>
  <c r="F70" s="1"/>
  <c r="C38"/>
  <c r="F38" s="1"/>
  <c r="C39"/>
  <c r="F39" s="1"/>
  <c r="C40"/>
  <c r="F40" s="1"/>
  <c r="C41"/>
  <c r="F41" s="1"/>
  <c r="C42"/>
  <c r="F42" s="1"/>
  <c r="C43"/>
  <c r="F43" s="1"/>
  <c r="C44"/>
  <c r="F44" s="1"/>
  <c r="C45"/>
  <c r="F45" s="1"/>
  <c r="C46"/>
  <c r="F46" s="1"/>
  <c r="C47"/>
  <c r="F47" s="1"/>
  <c r="C48"/>
  <c r="F48" s="1"/>
  <c r="C49"/>
  <c r="F49" s="1"/>
  <c r="C50"/>
  <c r="F50" s="1"/>
  <c r="C51"/>
  <c r="F51" s="1"/>
  <c r="C52"/>
  <c r="F52" s="1"/>
  <c r="C53"/>
  <c r="F53" s="1"/>
  <c r="C54"/>
  <c r="F54" s="1"/>
  <c r="C55"/>
  <c r="F55" s="1"/>
  <c r="C56"/>
  <c r="F56" s="1"/>
  <c r="C57"/>
  <c r="F57" s="1"/>
  <c r="C58"/>
  <c r="F58" s="1"/>
  <c r="C59"/>
  <c r="F59" s="1"/>
  <c r="C60"/>
  <c r="F60" s="1"/>
  <c r="C61"/>
  <c r="F61" s="1"/>
  <c r="C62"/>
  <c r="F62" s="1"/>
  <c r="C63"/>
  <c r="F63" s="1"/>
  <c r="C65"/>
  <c r="F65" s="1"/>
  <c r="C37"/>
  <c r="F37" s="1"/>
  <c r="C5"/>
  <c r="C6"/>
  <c r="F6" s="1"/>
  <c r="C7"/>
  <c r="C8"/>
  <c r="F8" s="1"/>
  <c r="C9"/>
  <c r="F9" s="1"/>
  <c r="C10"/>
  <c r="F10" s="1"/>
  <c r="C12"/>
  <c r="C13"/>
  <c r="C14"/>
  <c r="C15"/>
  <c r="C16"/>
  <c r="F16" s="1"/>
  <c r="C17"/>
  <c r="C18"/>
  <c r="F18" s="1"/>
  <c r="C19"/>
  <c r="C20"/>
  <c r="C21"/>
  <c r="C22"/>
  <c r="C23"/>
  <c r="F23" s="1"/>
  <c r="C24"/>
  <c r="F24" s="1"/>
  <c r="C25"/>
  <c r="F25" s="1"/>
  <c r="C26"/>
  <c r="F26" s="1"/>
  <c r="C27"/>
  <c r="C28"/>
  <c r="C29"/>
  <c r="C30"/>
  <c r="C31"/>
  <c r="C4"/>
  <c r="D217" l="1"/>
  <c r="D13" i="5"/>
  <c r="D17" s="1"/>
  <c r="E9" i="22"/>
  <c r="F176" i="17"/>
  <c r="F188"/>
  <c r="F221" s="1"/>
  <c r="F183"/>
  <c r="F216" s="1"/>
  <c r="F193"/>
  <c r="F192"/>
  <c r="F180"/>
  <c r="D205"/>
  <c r="D207"/>
  <c r="F185"/>
  <c r="F181"/>
  <c r="F214" s="1"/>
  <c r="F173"/>
  <c r="F206" s="1"/>
  <c r="F189"/>
  <c r="F222" s="1"/>
  <c r="F177"/>
  <c r="F179"/>
  <c r="F191"/>
  <c r="F175"/>
  <c r="F208" s="1"/>
  <c r="F187"/>
  <c r="F171"/>
  <c r="F204" s="1"/>
  <c r="D202"/>
  <c r="D223"/>
  <c r="C228"/>
  <c r="C220"/>
  <c r="C212"/>
  <c r="D215"/>
  <c r="C214" i="16"/>
  <c r="F228"/>
  <c r="F224"/>
  <c r="F219"/>
  <c r="D227" i="17"/>
  <c r="D219"/>
  <c r="D211"/>
  <c r="D203"/>
  <c r="F237" i="16"/>
  <c r="F233"/>
  <c r="F229"/>
  <c r="F220"/>
  <c r="C234"/>
  <c r="C230"/>
  <c r="C221"/>
  <c r="C217"/>
  <c r="C215"/>
  <c r="C202" i="17"/>
  <c r="F239" i="16"/>
  <c r="F235"/>
  <c r="F231"/>
  <c r="F227"/>
  <c r="F223"/>
  <c r="C218"/>
  <c r="C238"/>
  <c r="D243"/>
  <c r="D241"/>
  <c r="D239"/>
  <c r="D238"/>
  <c r="D237"/>
  <c r="D235"/>
  <c r="D234"/>
  <c r="D233"/>
  <c r="D231"/>
  <c r="D230"/>
  <c r="D229"/>
  <c r="D227"/>
  <c r="D225"/>
  <c r="C227" i="17"/>
  <c r="C225"/>
  <c r="C219"/>
  <c r="C217"/>
  <c r="C215"/>
  <c r="C213"/>
  <c r="C211"/>
  <c r="C205"/>
  <c r="C203"/>
  <c r="F195"/>
  <c r="F8" i="16"/>
  <c r="F218" s="1"/>
  <c r="F28"/>
  <c r="F238" s="1"/>
  <c r="F24"/>
  <c r="F234" s="1"/>
  <c r="F20"/>
  <c r="F230" s="1"/>
  <c r="F11"/>
  <c r="F221" s="1"/>
  <c r="F7"/>
  <c r="F217" s="1"/>
  <c r="F215"/>
  <c r="D214"/>
  <c r="C239"/>
  <c r="C237"/>
  <c r="C235"/>
  <c r="C233"/>
  <c r="C231"/>
  <c r="C229"/>
  <c r="C228"/>
  <c r="C227"/>
  <c r="C224"/>
  <c r="C223"/>
  <c r="C220"/>
  <c r="C219"/>
  <c r="D240"/>
  <c r="D236"/>
  <c r="D232"/>
  <c r="D228"/>
  <c r="D224"/>
  <c r="D223"/>
  <c r="D221"/>
  <c r="D220"/>
  <c r="D219"/>
  <c r="D218"/>
  <c r="D217"/>
  <c r="D215"/>
  <c r="F4"/>
  <c r="F214" s="1"/>
  <c r="F4" i="17"/>
  <c r="F202" s="1"/>
  <c r="C224"/>
  <c r="F30"/>
  <c r="F14"/>
  <c r="C226"/>
  <c r="C218"/>
  <c r="C210"/>
  <c r="F29"/>
  <c r="F227" s="1"/>
  <c r="F21"/>
  <c r="F219" s="1"/>
  <c r="F13"/>
  <c r="F211" s="1"/>
  <c r="F5"/>
  <c r="F203" s="1"/>
  <c r="C223"/>
  <c r="C207"/>
  <c r="F22"/>
  <c r="F17"/>
  <c r="F215" s="1"/>
  <c r="C216"/>
  <c r="C208"/>
  <c r="C204"/>
  <c r="C222"/>
  <c r="C221"/>
  <c r="F31"/>
  <c r="F27"/>
  <c r="F19"/>
  <c r="F217" s="1"/>
  <c r="F15"/>
  <c r="F7"/>
  <c r="F205" s="1"/>
  <c r="F125"/>
  <c r="C206"/>
  <c r="C214"/>
  <c r="F28"/>
  <c r="F20"/>
  <c r="F12"/>
  <c r="F223"/>
  <c r="F207"/>
  <c r="F226" l="1"/>
  <c r="F225"/>
  <c r="F224"/>
  <c r="F213"/>
  <c r="F218"/>
  <c r="F210"/>
  <c r="F220"/>
  <c r="F212"/>
  <c r="F228"/>
  <c r="C19" i="22"/>
  <c r="D38" i="8"/>
  <c r="C38"/>
  <c r="C7"/>
  <c r="C7" i="7"/>
  <c r="D8" i="4"/>
  <c r="D10" s="1"/>
  <c r="E8"/>
  <c r="E10" s="1"/>
  <c r="B8"/>
  <c r="B10" s="1"/>
  <c r="B16"/>
  <c r="B17" s="1"/>
  <c r="C12" i="8" l="1"/>
  <c r="D21"/>
  <c r="C20" i="7"/>
  <c r="D20"/>
  <c r="C21" i="8" l="1"/>
  <c r="C76" i="16" l="1"/>
  <c r="F76" l="1"/>
  <c r="C86" l="1"/>
  <c r="F86" l="1"/>
  <c r="C33" l="1"/>
  <c r="C30"/>
  <c r="C15"/>
  <c r="C6"/>
  <c r="C65"/>
  <c r="F65" s="1"/>
  <c r="C61"/>
  <c r="F61" s="1"/>
  <c r="C50"/>
  <c r="F50" s="1"/>
  <c r="C41"/>
  <c r="F41" s="1"/>
  <c r="F33" l="1"/>
  <c r="F243" s="1"/>
  <c r="C243"/>
  <c r="F15"/>
  <c r="F225" s="1"/>
  <c r="C225"/>
  <c r="F30"/>
  <c r="F240" s="1"/>
  <c r="C240"/>
  <c r="F6"/>
  <c r="B22" i="5"/>
  <c r="B8"/>
  <c r="B10"/>
  <c r="B11"/>
  <c r="C16" i="16" l="1"/>
  <c r="C51"/>
  <c r="F51" s="1"/>
  <c r="F16" l="1"/>
  <c r="D197" i="17" l="1"/>
  <c r="D196"/>
  <c r="C131"/>
  <c r="F131" s="1"/>
  <c r="C132"/>
  <c r="F132" s="1"/>
  <c r="C130"/>
  <c r="D198"/>
  <c r="D229" l="1"/>
  <c r="F196"/>
  <c r="F130"/>
  <c r="D231"/>
  <c r="F198"/>
  <c r="F197"/>
  <c r="D230"/>
  <c r="D181" i="16" l="1"/>
  <c r="C111"/>
  <c r="F111" s="1"/>
  <c r="C121"/>
  <c r="F121" s="1"/>
  <c r="C146"/>
  <c r="D191"/>
  <c r="B4" i="5"/>
  <c r="B3" l="1"/>
  <c r="F191" i="16"/>
  <c r="D226"/>
  <c r="F181"/>
  <c r="D216"/>
  <c r="F146"/>
  <c r="C216"/>
  <c r="F216" l="1"/>
  <c r="D207"/>
  <c r="C137"/>
  <c r="F137" s="1"/>
  <c r="C139"/>
  <c r="F139" s="1"/>
  <c r="C156"/>
  <c r="D242" l="1"/>
  <c r="F207"/>
  <c r="D209"/>
  <c r="F156"/>
  <c r="F226" s="1"/>
  <c r="C226"/>
  <c r="D244" l="1"/>
  <c r="F209"/>
  <c r="C164" i="17" l="1"/>
  <c r="C163"/>
  <c r="C97"/>
  <c r="F97" s="1"/>
  <c r="C64"/>
  <c r="F64" s="1"/>
  <c r="C66"/>
  <c r="F66" s="1"/>
  <c r="C99"/>
  <c r="F99" s="1"/>
  <c r="C29" i="4"/>
  <c r="C26" i="16"/>
  <c r="C22"/>
  <c r="C162"/>
  <c r="F162" s="1"/>
  <c r="C92"/>
  <c r="F92" s="1"/>
  <c r="C57"/>
  <c r="F57" s="1"/>
  <c r="C66"/>
  <c r="F66" s="1"/>
  <c r="C171"/>
  <c r="F171" s="1"/>
  <c r="C31"/>
  <c r="F163" i="17" l="1"/>
  <c r="F229" s="1"/>
  <c r="C229"/>
  <c r="C165"/>
  <c r="F164"/>
  <c r="D4" i="22"/>
  <c r="D6"/>
  <c r="D9"/>
  <c r="D5"/>
  <c r="B12" i="5"/>
  <c r="D7" i="22"/>
  <c r="B20" i="5"/>
  <c r="C101" i="16"/>
  <c r="F101" s="1"/>
  <c r="C32"/>
  <c r="F32" s="1"/>
  <c r="C232"/>
  <c r="F22"/>
  <c r="F232" s="1"/>
  <c r="F31"/>
  <c r="F26"/>
  <c r="F236" s="1"/>
  <c r="C236"/>
  <c r="B21" i="5"/>
  <c r="B26" l="1"/>
  <c r="B29" s="1"/>
  <c r="F165" i="17"/>
  <c r="B29" i="4"/>
  <c r="B9" i="5"/>
  <c r="D8" i="22"/>
  <c r="D46" s="1"/>
  <c r="D49" s="1"/>
  <c r="C241" i="16"/>
  <c r="C104"/>
  <c r="F104" s="1"/>
  <c r="F241"/>
  <c r="C172"/>
  <c r="F172" s="1"/>
  <c r="C67"/>
  <c r="C69"/>
  <c r="F69" s="1"/>
  <c r="C34"/>
  <c r="B15" i="5" l="1"/>
  <c r="B17" s="1"/>
  <c r="B30" s="1"/>
  <c r="B35" s="1"/>
  <c r="C102" i="16"/>
  <c r="F102" s="1"/>
  <c r="C174"/>
  <c r="F174" s="1"/>
  <c r="F67"/>
  <c r="F34"/>
  <c r="C244"/>
  <c r="C242" l="1"/>
  <c r="F244"/>
  <c r="D28" i="4"/>
  <c r="F242" i="16"/>
  <c r="B28" i="4"/>
  <c r="B27" l="1"/>
  <c r="D29" l="1"/>
  <c r="C28"/>
  <c r="E29" l="1"/>
  <c r="D27"/>
  <c r="C27"/>
  <c r="E28"/>
  <c r="D51" i="22"/>
  <c r="D61" l="1"/>
  <c r="D63" s="1"/>
  <c r="D67" s="1"/>
  <c r="E27" i="4"/>
  <c r="C11" i="17"/>
  <c r="D20" i="5"/>
  <c r="D23" s="1"/>
  <c r="D29" s="1"/>
  <c r="D30" s="1"/>
  <c r="D34" s="1"/>
  <c r="F11" i="17" l="1"/>
  <c r="F209" s="1"/>
  <c r="C209"/>
  <c r="C32" l="1"/>
  <c r="F32" l="1"/>
  <c r="F230" s="1"/>
  <c r="C230"/>
  <c r="C33"/>
  <c r="C231" l="1"/>
  <c r="F33"/>
  <c r="F231" s="1"/>
</calcChain>
</file>

<file path=xl/sharedStrings.xml><?xml version="1.0" encoding="utf-8"?>
<sst xmlns="http://schemas.openxmlformats.org/spreadsheetml/2006/main" count="1420" uniqueCount="517">
  <si>
    <t>Rovat megnevezése</t>
  </si>
  <si>
    <t>Rovat-szám</t>
  </si>
  <si>
    <t xml:space="preserve">Körmendi Közös Önkormányzati Hivatal </t>
  </si>
  <si>
    <t>Körmend Város Gondnoksága</t>
  </si>
  <si>
    <t>K1</t>
  </si>
  <si>
    <t>K2</t>
  </si>
  <si>
    <t>K3</t>
  </si>
  <si>
    <t>K4</t>
  </si>
  <si>
    <t>Működési célú támogatások államháztartáson belülre</t>
  </si>
  <si>
    <t>K506</t>
  </si>
  <si>
    <t>K5</t>
  </si>
  <si>
    <t>K512</t>
  </si>
  <si>
    <t>K61</t>
  </si>
  <si>
    <t>K67</t>
  </si>
  <si>
    <t>K6</t>
  </si>
  <si>
    <t>K7</t>
  </si>
  <si>
    <t>K74</t>
  </si>
  <si>
    <t>K8</t>
  </si>
  <si>
    <t>K1-K8</t>
  </si>
  <si>
    <t>Személyi juttatások</t>
  </si>
  <si>
    <t>Munkaadókat terhelő járulékok és szociális hozzájárulási adó</t>
  </si>
  <si>
    <t>Dologi kiadások</t>
  </si>
  <si>
    <t>Ellátottak pénzbeli juttatásai</t>
  </si>
  <si>
    <t>Elvonások és befizetések</t>
  </si>
  <si>
    <t>K502</t>
  </si>
  <si>
    <t>Működési célú támogatások államháztartáson kívülre</t>
  </si>
  <si>
    <t>K513</t>
  </si>
  <si>
    <t>Egyéb működési célú kiadások</t>
  </si>
  <si>
    <t>Immateriális javak beszerzése, létesítése</t>
  </si>
  <si>
    <t>Egyéb tárgyi eszközök beszerzése, létesítése</t>
  </si>
  <si>
    <t>K64</t>
  </si>
  <si>
    <t>Beruházási célú előzetesen felszámított általános forgalmi adó</t>
  </si>
  <si>
    <t>Beruházások</t>
  </si>
  <si>
    <t>Ingatlanok felújítása</t>
  </si>
  <si>
    <t>K71</t>
  </si>
  <si>
    <t>Felújítási célú előzetesen felszámított általános forgalmi adó</t>
  </si>
  <si>
    <t>Felújítások</t>
  </si>
  <si>
    <t>K89</t>
  </si>
  <si>
    <t>Egyéb felhalmozási célú kiadások</t>
  </si>
  <si>
    <t>Költségvetési kiadások</t>
  </si>
  <si>
    <t xml:space="preserve">Kiadások mindösszesen </t>
  </si>
  <si>
    <t>Múzeum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</si>
  <si>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</si>
  <si>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</si>
  <si>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</si>
  <si>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</si>
  <si>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gyermekjóléti és gyermekétkeztetési feladatainak támogatása</t>
  </si>
  <si>
    <t>B113</t>
  </si>
  <si>
    <t>Települési önkormányzatok kulturális feladatainak támogatása</t>
  </si>
  <si>
    <t>B114</t>
  </si>
  <si>
    <t>Működési célú költségvetési támogatások és kiegészítő támogatások</t>
  </si>
  <si>
    <t>B115</t>
  </si>
  <si>
    <t>Önkormányzatok működési támogatásai</t>
  </si>
  <si>
    <t>B11</t>
  </si>
  <si>
    <t>Működési célú támogatások bevételei államháztartáson belülről</t>
  </si>
  <si>
    <t>B16</t>
  </si>
  <si>
    <t>Működési célú támogatások államháztartáson belülről</t>
  </si>
  <si>
    <t>B1</t>
  </si>
  <si>
    <t>Felhalmozási célú támogatások államháztartáson belülről</t>
  </si>
  <si>
    <t>B2</t>
  </si>
  <si>
    <t>Értékesítési és forgalmi adók</t>
  </si>
  <si>
    <t>B351</t>
  </si>
  <si>
    <t>Gépjárműadók</t>
  </si>
  <si>
    <t>B354</t>
  </si>
  <si>
    <t>Egyéb közhatalmi bevételek</t>
  </si>
  <si>
    <t>B36</t>
  </si>
  <si>
    <t>Közhatalmi bevételek</t>
  </si>
  <si>
    <t>B3</t>
  </si>
  <si>
    <t>Működési bevételek</t>
  </si>
  <si>
    <t>B4</t>
  </si>
  <si>
    <t>Ingatlanok értékesítése</t>
  </si>
  <si>
    <t>B52</t>
  </si>
  <si>
    <t>Felhalmozási bevételek</t>
  </si>
  <si>
    <t>B5</t>
  </si>
  <si>
    <t>Működési célú átvett pénzeszközök</t>
  </si>
  <si>
    <t>B6</t>
  </si>
  <si>
    <t>Egyéb felhalmozási célú átvett pénzeszközök</t>
  </si>
  <si>
    <t>B75</t>
  </si>
  <si>
    <t>Költségvetési bevételek</t>
  </si>
  <si>
    <t>B1-B7</t>
  </si>
  <si>
    <t>B7</t>
  </si>
  <si>
    <t xml:space="preserve">Bevételek  mindösszesen </t>
  </si>
  <si>
    <t xml:space="preserve">Hosszú lejáratú hitelek, kölcsönök felvétele </t>
  </si>
  <si>
    <t>B8111</t>
  </si>
  <si>
    <t>ebből: pénzügyi vállalkozás</t>
  </si>
  <si>
    <t>Likviditási célú hitelek, kölcsönök felvétele pénzügyi vállalkozástól</t>
  </si>
  <si>
    <t>B8112</t>
  </si>
  <si>
    <t>Rövid lejáratú hitelek, kölcsönök felvétele</t>
  </si>
  <si>
    <t>B8113</t>
  </si>
  <si>
    <t xml:space="preserve">Hitel-, kölcsönfelvétel államháztartáson kívülről </t>
  </si>
  <si>
    <t>B811</t>
  </si>
  <si>
    <t xml:space="preserve">Forgatási célú belföldi értékpapírok beváltása, értékesítése </t>
  </si>
  <si>
    <t>B8121</t>
  </si>
  <si>
    <t>ebből: befektetési jegyek</t>
  </si>
  <si>
    <t>Forgatási célú belföldi értékpapírok kibocsátása</t>
  </si>
  <si>
    <t>B8122</t>
  </si>
  <si>
    <t xml:space="preserve">Befektetési célú belföldi értékpapírok beváltása, értékesítése </t>
  </si>
  <si>
    <t>B8123</t>
  </si>
  <si>
    <t>ebből: kárpótlási jegyek</t>
  </si>
  <si>
    <t>Befektetési célú belföldi értékpapírok kibocsátása</t>
  </si>
  <si>
    <t>B8124</t>
  </si>
  <si>
    <t xml:space="preserve">Belföldi értékpapírok bevételei </t>
  </si>
  <si>
    <t>B812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</si>
  <si>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</si>
  <si>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</si>
  <si>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</si>
  <si>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</si>
  <si>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</si>
  <si>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</si>
  <si>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</si>
  <si>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</si>
  <si>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ebből: nemzetközi fejlesztési szervezetek</t>
  </si>
  <si>
    <t>ebből: más kormányok</t>
  </si>
  <si>
    <t>ebből: külföldi pénzintézetek</t>
  </si>
  <si>
    <t xml:space="preserve">Külföldi finanszírozás bevételei </t>
  </si>
  <si>
    <t>B82</t>
  </si>
  <si>
    <t>Működési tartalék</t>
  </si>
  <si>
    <t>Önkormányzatok működési támogatásai összesen</t>
  </si>
  <si>
    <t>Működési kiadások összesen:</t>
  </si>
  <si>
    <t>Felhalmozási tartalék</t>
  </si>
  <si>
    <t>Felhalmozási kiadás összesen:</t>
  </si>
  <si>
    <t>Egyéb Felhalmozási bevételek</t>
  </si>
  <si>
    <t>Összesen</t>
  </si>
  <si>
    <t xml:space="preserve">Működési bevételek </t>
  </si>
  <si>
    <t>Közhatalmi bevételek összesen</t>
  </si>
  <si>
    <t>Működési célú átvett pénzeszközök kölcsön visszat.</t>
  </si>
  <si>
    <t>Felhalmozási célú egyéb bevétel</t>
  </si>
  <si>
    <t>Felhalmozási maradvány</t>
  </si>
  <si>
    <t>Kiadás</t>
  </si>
  <si>
    <t>Bevétel</t>
  </si>
  <si>
    <t>I. Működés</t>
  </si>
  <si>
    <t>K1.     Személyi juttatások</t>
  </si>
  <si>
    <t xml:space="preserve">K2.     Munkaadókat terhelő járulékok és szociális hozzájárulási adó </t>
  </si>
  <si>
    <t xml:space="preserve">K3.     Dologi kiadások </t>
  </si>
  <si>
    <t xml:space="preserve">K4.     Ellátottak pénzbeli juttatásai </t>
  </si>
  <si>
    <t>K5.     Egyéb működési célú támogatások Áh-n belülre</t>
  </si>
  <si>
    <t>II.Felhalmozás</t>
  </si>
  <si>
    <t xml:space="preserve">K6.      Beruházási kiadások </t>
  </si>
  <si>
    <t>B2.     Felhalmozási célú támogatások  államháztartáson belülről</t>
  </si>
  <si>
    <t xml:space="preserve">K7.      Felújítások </t>
  </si>
  <si>
    <t xml:space="preserve">B5.     Felhalmozási bevételek, vagyon értékesítés </t>
  </si>
  <si>
    <t xml:space="preserve">K8.      Egyéb felhalmozási célú átadott  </t>
  </si>
  <si>
    <t>Felhalmozási bevétel összesen :</t>
  </si>
  <si>
    <t xml:space="preserve"> KIADÁS MINDÖSSZESEN:</t>
  </si>
  <si>
    <t>BEVÉTEL MINDÖSSZESEN</t>
  </si>
  <si>
    <t>Megnevezés</t>
  </si>
  <si>
    <t>Államháztartáson belüli megelőlegezések</t>
  </si>
  <si>
    <t>B814</t>
  </si>
  <si>
    <t>Államháztartáson belüli megelőlegezések törlesztése</t>
  </si>
  <si>
    <t>B815</t>
  </si>
  <si>
    <t>Betétek megszüntetése</t>
  </si>
  <si>
    <t>B817</t>
  </si>
  <si>
    <t xml:space="preserve">Központi költségvetés sajátos finanszírozási bevételei </t>
  </si>
  <si>
    <t>B818</t>
  </si>
  <si>
    <t>ebből: tulajdonosi kölcsönök visszatérülése</t>
  </si>
  <si>
    <t xml:space="preserve">Belföldi finanszírozás bevételei </t>
  </si>
  <si>
    <t>B81</t>
  </si>
  <si>
    <t xml:space="preserve">építményadó </t>
  </si>
  <si>
    <t>B34</t>
  </si>
  <si>
    <t xml:space="preserve">épület után fizetett idegenforgalmi adó </t>
  </si>
  <si>
    <t>magánszemélyek kommunális adója</t>
  </si>
  <si>
    <t>telekadó</t>
  </si>
  <si>
    <t>ebből: állandó jeleggel végzett iparűzési tevékenység után fizetett helyi iparűzési adó</t>
  </si>
  <si>
    <t>ebből: ideiglenes jeleggel végzett tevékenység után fizetett helyi iparűzési adó</t>
  </si>
  <si>
    <t>B355</t>
  </si>
  <si>
    <t xml:space="preserve">ebből: tartózkodás után fizetett idegenforgalmi adó </t>
  </si>
  <si>
    <t xml:space="preserve">Termékek és szolgáltatások adói </t>
  </si>
  <si>
    <t>B35</t>
  </si>
  <si>
    <t>eljárási illetékek</t>
  </si>
  <si>
    <t>ebrendészeti hozzájárulás</t>
  </si>
  <si>
    <t>környezetvédelmi bírság</t>
  </si>
  <si>
    <t>természetvédelmi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</si>
  <si>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</si>
  <si>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</si>
  <si>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K48</t>
  </si>
  <si>
    <t xml:space="preserve">Ellátottak pénzbeli juttatásai </t>
  </si>
  <si>
    <t>Körmendi Közös Önkormányzati Hivatal</t>
  </si>
  <si>
    <t xml:space="preserve">Körmend Város Gondnoksága </t>
  </si>
  <si>
    <t>Központi, irányító szervi támogatások folyósítása működési célra</t>
  </si>
  <si>
    <t>Központi, irányító szervi támogatások folyósítása felhalmozási célra</t>
  </si>
  <si>
    <t>Felhalmozási célú támogatások államháztartáson belülre</t>
  </si>
  <si>
    <t>Finanszírozási bevételek</t>
  </si>
  <si>
    <t>B8</t>
  </si>
  <si>
    <t>B813</t>
  </si>
  <si>
    <t>Bevételek mindösszesen</t>
  </si>
  <si>
    <t>B1-B8</t>
  </si>
  <si>
    <t>Egyéb felhalmozási bevételek</t>
  </si>
  <si>
    <t>Összesen:</t>
  </si>
  <si>
    <t>Kiadás mindösszesen:</t>
  </si>
  <si>
    <t>Vagyoni tipusú adók összesen</t>
  </si>
  <si>
    <t>Értékesítési és forgalmi adók összesen</t>
  </si>
  <si>
    <t>Gyógyszertámogatás</t>
  </si>
  <si>
    <t>Fűtési támogatás</t>
  </si>
  <si>
    <t>Temetési költségekhez hozzájárulás</t>
  </si>
  <si>
    <t>Eseti támogatás</t>
  </si>
  <si>
    <t>Lakhatási támogatás</t>
  </si>
  <si>
    <t>Talajterhelési díj</t>
  </si>
  <si>
    <t>Létszám (fő)</t>
  </si>
  <si>
    <t>II. Települési önkormányzatok egyes köznevelési feladatainak támogatása</t>
  </si>
  <si>
    <t>IV. A települési önkormányzatok kulturális feladatainak támogatása</t>
  </si>
  <si>
    <t>K1. Személyi juttatások</t>
  </si>
  <si>
    <t>K2. Munkaadókat terhelő járulékok és szociális hozzájárulási adó</t>
  </si>
  <si>
    <t>K3. Dologi kiadások</t>
  </si>
  <si>
    <t>K4.Ellátottak juttatásai</t>
  </si>
  <si>
    <t>K5. Egyéb működési célú támogatások Államháztartáson belülre</t>
  </si>
  <si>
    <t>Körmend és Kistérsége Önkormányzati Társulás</t>
  </si>
  <si>
    <t>1. Központi támogatás átadása szociális feladatokra</t>
  </si>
  <si>
    <t>2. Önkormányzati saját forrás átadása csak Körmendi feladatokra</t>
  </si>
  <si>
    <t>3. Önkormányzati saját forrás átadása házi segítségnyújtás feladatra</t>
  </si>
  <si>
    <t>4. Önkormányzati saját forrás átadása egyéb szociális feladatokra</t>
  </si>
  <si>
    <t>Körmend és Kistérsége Önkormányzati Társulás összesen</t>
  </si>
  <si>
    <t>Körmend és Mikrotérsége Köznevelési Intézményfenntartó Társulás</t>
  </si>
  <si>
    <t>1. Központi támogatás átadása óvodai feladatra</t>
  </si>
  <si>
    <t>2. Központi támogatás átadása óvodai étkeztetés</t>
  </si>
  <si>
    <t>Bölcsődei feladat</t>
  </si>
  <si>
    <t>1.Központi támogatás átadása bölcsődei feladatra</t>
  </si>
  <si>
    <t>2. Központi támogatás átadása bölcsődei étkezési feladatra</t>
  </si>
  <si>
    <t>Bölcsődei feladat összesen</t>
  </si>
  <si>
    <t>Önkormányzatoknak óvodába bejárók után</t>
  </si>
  <si>
    <t>K5. Egyéb működési célú támogatások Államháztartáson kívülre</t>
  </si>
  <si>
    <t>Működési kiadás összesen</t>
  </si>
  <si>
    <t>Működési kiadás mindösszesen</t>
  </si>
  <si>
    <t>K6. Beruházási kiadások</t>
  </si>
  <si>
    <t>K7. Felújítások</t>
  </si>
  <si>
    <t>K8. Egyéb felhalmozási célú átadott</t>
  </si>
  <si>
    <t>Felhalmozási kiadás mindösszesen</t>
  </si>
  <si>
    <t>II. Felhalmozás</t>
  </si>
  <si>
    <t>Saját bevétel</t>
  </si>
  <si>
    <t>Helyi adóból származó bevétel</t>
  </si>
  <si>
    <t>Önk-i vagyon, vagyoni ért jog értékesítése, hasznosítása</t>
  </si>
  <si>
    <t>Osztalék, koncessziós díj és hozambevétel</t>
  </si>
  <si>
    <t>Tárgyi eszköz és imm j, részvény, részesedés értékesítés bevétele</t>
  </si>
  <si>
    <t>bírság, pótlék és díjbevétel</t>
  </si>
  <si>
    <t>kezességvállalás megtérülése</t>
  </si>
  <si>
    <t>Saját bevétel 50%-a</t>
  </si>
  <si>
    <t>Előző években keletkezett tárgyévi fizetési kötelezettség</t>
  </si>
  <si>
    <t>Körmendi K. K. Múzeum és Könyvtár</t>
  </si>
  <si>
    <t>Kamatfizetés összesen</t>
  </si>
  <si>
    <t>Fizetési kötelezettségek összesen</t>
  </si>
  <si>
    <t>Adósságot keletkeztető ügyletek felső határa</t>
  </si>
  <si>
    <t>Körmend Város Önkormányzat</t>
  </si>
  <si>
    <t>Faludi F . Könyvtár</t>
  </si>
  <si>
    <t>Külső finanszírozás bevétele - hitel felhalmozási</t>
  </si>
  <si>
    <t>Könyvtár</t>
  </si>
  <si>
    <t>Körmend város Önkormányzata</t>
  </si>
  <si>
    <t>Kulturális Központ</t>
  </si>
  <si>
    <t>Hiteltörlesztés összesen</t>
  </si>
  <si>
    <t>K63</t>
  </si>
  <si>
    <t>Informatikai eszközök beszerzése, létesítése</t>
  </si>
  <si>
    <t>K84</t>
  </si>
  <si>
    <t>Egyéb felhalmozási célú támog. ÁH-n belülre</t>
  </si>
  <si>
    <t>Finanszírozási kiadások</t>
  </si>
  <si>
    <t>K9</t>
  </si>
  <si>
    <t>Egyéb árubeszerzés és szolg. Adó</t>
  </si>
  <si>
    <t>B74</t>
  </si>
  <si>
    <t>Felhalm. C.visszatart. Támog, kölcsönök, vissz ÁH-n kívülről</t>
  </si>
  <si>
    <t>B816</t>
  </si>
  <si>
    <t>Mindösszesen kiadás</t>
  </si>
  <si>
    <t>K1-K9</t>
  </si>
  <si>
    <t>Eredeti</t>
  </si>
  <si>
    <t>ÖSSZESEN (eredeti)</t>
  </si>
  <si>
    <t>Finanszírozási bevétel</t>
  </si>
  <si>
    <t>2018. évi eredeti előirányzat</t>
  </si>
  <si>
    <t>B16.     Működési célú támogatások  államháztartáson belülről</t>
  </si>
  <si>
    <t>B11-15.    Önkormányzatok működési támogatásai</t>
  </si>
  <si>
    <t>B74. Felhalmozási célú átvett pénzeszköz-kölcsön visszatérülés</t>
  </si>
  <si>
    <t>B813. Maradvány igénybevétel - működési</t>
  </si>
  <si>
    <t>K73</t>
  </si>
  <si>
    <t>Egyéb tárgyi eszköz felújítássa</t>
  </si>
  <si>
    <t>K512.  Felhalmozási tartalék - feladattal terhelt - használati díj</t>
  </si>
  <si>
    <t xml:space="preserve">K512. Tartalék - szabad </t>
  </si>
  <si>
    <t>adatok Ft-ban"</t>
  </si>
  <si>
    <t>K9      Finanszírozási kiadás - központi támogatás megelőlegezése</t>
  </si>
  <si>
    <t>K513 Tartalék - szabad</t>
  </si>
  <si>
    <t>K513 Tartalék - kötött</t>
  </si>
  <si>
    <t>Működési maradvány</t>
  </si>
  <si>
    <t>Rábán aluli csapadékvízelvezetés-tervezés</t>
  </si>
  <si>
    <t>+</t>
  </si>
  <si>
    <t>7. Szociális foglalkoztatásra</t>
  </si>
  <si>
    <t>4. Áthúzódó feladatokra</t>
  </si>
  <si>
    <t xml:space="preserve">3. Önkormányzati saját forrás átadása </t>
  </si>
  <si>
    <t>5. Ügyeleti feladatra</t>
  </si>
  <si>
    <t xml:space="preserve">6. Társulási tagdíj </t>
  </si>
  <si>
    <t>3. Önkormányzati saját forrás átadása</t>
  </si>
  <si>
    <t xml:space="preserve">B4.   Működési bevételek HD ÁFA visszetérülés </t>
  </si>
  <si>
    <t>B813 Külső felhalmozási célú finanszírozási művelet</t>
  </si>
  <si>
    <t>K3.     Dologi kiadások EU-s és egyéb pályázatokhoz</t>
  </si>
  <si>
    <t>Ingatlanok</t>
  </si>
  <si>
    <t>K62</t>
  </si>
  <si>
    <t xml:space="preserve">Ingatlanok </t>
  </si>
  <si>
    <t>Mindösszesen</t>
  </si>
  <si>
    <t>Felhalmozási célú támogatások államháztartáson kivülre</t>
  </si>
  <si>
    <t>Iparüzési adó</t>
  </si>
  <si>
    <t>Idegenforgalmi adó</t>
  </si>
  <si>
    <t>Beszámítás</t>
  </si>
  <si>
    <t>Tankönyv támogatás</t>
  </si>
  <si>
    <t>Újszülött támogatása</t>
  </si>
  <si>
    <t>Működési kiadás</t>
  </si>
  <si>
    <t xml:space="preserve">Működési bevétel </t>
  </si>
  <si>
    <t xml:space="preserve">Működési kiadás </t>
  </si>
  <si>
    <t xml:space="preserve">Finanszírozási bevétel </t>
  </si>
  <si>
    <t xml:space="preserve">Felhalmozási bevétel </t>
  </si>
  <si>
    <t xml:space="preserve">Felhalmozási kiadás </t>
  </si>
  <si>
    <t>B8111 Külső működési finanszírozási művelet</t>
  </si>
  <si>
    <t xml:space="preserve">B16-5 Társadalombiztosítási Alapoktól átvett </t>
  </si>
  <si>
    <t>B16-5 Elkülönített Alapoktól - fejezettől</t>
  </si>
  <si>
    <t xml:space="preserve"> Működési célú 
eredeti előirányzat</t>
  </si>
  <si>
    <t xml:space="preserve"> Felhalmozási célú 
eredeti előirányzat</t>
  </si>
  <si>
    <t>K513.  Felhalmozási tartalék - feladattal terhelt - használati díj</t>
  </si>
  <si>
    <t>K513.  Felhalmozási tartalék - feladattal terhelt - tervezésre</t>
  </si>
  <si>
    <t>K513.  Felhalmozási tartalék - feladattal terhelt - pályázat önerő</t>
  </si>
  <si>
    <t>K5. Elvonások, befizetések</t>
  </si>
  <si>
    <t>Külső finanszírozás bevétele - hitel működési</t>
  </si>
  <si>
    <t>állami (államigazgatási)
 feladatok (eredeti)</t>
  </si>
  <si>
    <t>kötelező feladatok 
(eredeti)</t>
  </si>
  <si>
    <t>önként vállalt feladatok 
(eredeti)</t>
  </si>
  <si>
    <t>Rovat</t>
  </si>
  <si>
    <t>B16-3 Támogatás fejezettől EU- és hazai forrású TOP,Interreg</t>
  </si>
  <si>
    <t>Önk-i tulajdonú társaságoknak kölcsön</t>
  </si>
  <si>
    <t>K508</t>
  </si>
  <si>
    <t>Fajlagos Összeg (Ft)</t>
  </si>
  <si>
    <t>Mutató</t>
  </si>
  <si>
    <t>Támogatás (Ft)</t>
  </si>
  <si>
    <t>Előirányzat</t>
  </si>
  <si>
    <t>I.1.a Önkorményzati Hivatal működésének támogatása</t>
  </si>
  <si>
    <t>Település-üzemeltetéshez kapcsolódó feladatellátás támogatása</t>
  </si>
  <si>
    <t>I.1.b</t>
  </si>
  <si>
    <t>I.1.ba A zöldterület-gazdálkodással kapcsolatos feladatok ellátásának támogatása</t>
  </si>
  <si>
    <t>I.1.bb Közvilágítás fenntartásának támogatása</t>
  </si>
  <si>
    <t>I.1.bc Köztemető fenntartással kapcsolatos feladatok támogatása</t>
  </si>
  <si>
    <t>I.1.bd Közutak fenntartásának támogatása</t>
  </si>
  <si>
    <t>I.1.c Egyéb önkormányzati feladatok támogatása</t>
  </si>
  <si>
    <t>I.1.d Lakott külterülettel kapcsolatos feladatok támogatása</t>
  </si>
  <si>
    <t>I.1.e Üdülőhelyi feladatok támogatása</t>
  </si>
  <si>
    <t>I. A helyi önkormányzatok működésének általános támogatása</t>
  </si>
  <si>
    <t>II.1.(1) 1 Pedagógusok elismert létszáma (8 hónap)</t>
  </si>
  <si>
    <t>II.1 (1) 2 Pedagógusok elismert létszáma (4 hónap)</t>
  </si>
  <si>
    <t>II.1.(2) 1 Pedagógusok nevelő munkáját közvetlenül segítők száma (8 hónap)</t>
  </si>
  <si>
    <t>II.1.(2) 2 Pedagógusok nevelő munkáját közvetlenül segítők száma (4 hónap)</t>
  </si>
  <si>
    <t>II.1. Pedagógusok, és az e pedagógusok nevelő munkáját közvetlenül segítők bértámogatása</t>
  </si>
  <si>
    <t>II.2.(1) 1 Óvoda napi nyitvatartási ideje eléri a 8 órát (8 hónap)</t>
  </si>
  <si>
    <t>II.2.(1) 2 Óvoda napi nyitvatartási ideje eléri a 8 órát (4 hónap)</t>
  </si>
  <si>
    <t>II.2. Óvodaműködtetési támogatás</t>
  </si>
  <si>
    <t>II.3. Társulás által fenntartott óvodákba bejáró gyermekek utaztatásának támogatása</t>
  </si>
  <si>
    <t>II.4.a (1) Alapfokó végzettségű ped.II. kategóriába sorolt óvódaped.kieg.támogatása</t>
  </si>
  <si>
    <t>II.4.a (2) Alapfokó végzettségű mesterped. kategóriába sorolt óvódaped.kieg.támogatása</t>
  </si>
  <si>
    <t>II.4. Kieg. Tám. a ped. és ped.szakképzettséggel rendelkező segítők minősítéséből adódó többletkiadásokhoz</t>
  </si>
  <si>
    <t>III.3.a + III.3. oa Család- és gyermekjóléti szolgálat</t>
  </si>
  <si>
    <t>III.3.b + III.3. oa Család- és gyermekjóléti központ</t>
  </si>
  <si>
    <t>III.3.c (1) Szociális étkeztetés</t>
  </si>
  <si>
    <t>III.3. db (2) + III.3. ob Házi segítségnyújtás</t>
  </si>
  <si>
    <t>III.3.f (1) Időskorúak nappali intézményi ellátása</t>
  </si>
  <si>
    <t>III.3.g (2) fogyatékos személyek nappali intézményi ellátása</t>
  </si>
  <si>
    <t>III.3.g (4) foglalkoztatási támogatásban részesülő fogyatékos nappali intézményben ellátottak száma</t>
  </si>
  <si>
    <t>III.3.g Fogyatékos személyek ellátása</t>
  </si>
  <si>
    <t>III.3.h (6) szenvedélybetegek nappali intézményi ellátása</t>
  </si>
  <si>
    <t>III.3.h (8) foglalkoztatási támogatásban részesülő, nappali intézményben ellátott szenvedélybetegek száma</t>
  </si>
  <si>
    <t>III.3.h Szenvedélybetegek ellátása</t>
  </si>
  <si>
    <t>III.3.1 (1) + III.3. ob Támogató szolgáltatás - alaptámogatás</t>
  </si>
  <si>
    <t>III.3.1 (2) Támogató szolgáltatás - teljesítménytámogatás</t>
  </si>
  <si>
    <t>III.3.l Támogató szolgáltatás</t>
  </si>
  <si>
    <t>III.3. n Óvodai és iskolai szociális segítő tevékenység támogatása</t>
  </si>
  <si>
    <t>III.4.a + III.4.c Finanszírozás szempontjából elismert szakmai dolgozók bértámogatása</t>
  </si>
  <si>
    <t>III.4.b Intézmény-üzemeltetési támogatás</t>
  </si>
  <si>
    <t>III.4. A települési önk-ok által biztos.egyes szoc.szak.ellátások, gyermekek átmeneti gondozásával kapcs.fel.tám</t>
  </si>
  <si>
    <t>III.5.aa) A finanszírozás szempontjából elsimert dolgozók bértámogatása</t>
  </si>
  <si>
    <t>III.5.ab) Gyermekétkeztetés üzemeltetési  támogatása</t>
  </si>
  <si>
    <t>III.5.b) A rászoruló gyermekek szünidei étkeztetésének támogatása</t>
  </si>
  <si>
    <t>III.5. Gyermekétkeztetés támogatása</t>
  </si>
  <si>
    <t>III.6.a (2) A finanszírozás szempontjából elsimert szakami dolgozók bértámogatása</t>
  </si>
  <si>
    <t xml:space="preserve">III.6.b Bölcsődei üzemeltetési támogatás </t>
  </si>
  <si>
    <t>III.6. Bölcsőde, mini bölcsőde támogatása</t>
  </si>
  <si>
    <t>III. A települési önkormányzatok szociális, gyermekjóléti és gyermekétkeztetési feladatainak támogatása</t>
  </si>
  <si>
    <t>IV.1.d Települési önkormányzatok nyilvános könyvtári és közművelődési feladatainak támogatása</t>
  </si>
  <si>
    <t>IV.1.e Települési önkormányzatok muzeális intézményi feladatainak támogatása</t>
  </si>
  <si>
    <t>IV.1 Könyvtári, közművelődési és múzeumi feladatok támogatása összesen</t>
  </si>
  <si>
    <t>1. Szociális foglalkoztatásra</t>
  </si>
  <si>
    <t>2. Gyermekorvosi feladatok ellátására</t>
  </si>
  <si>
    <t>3. Cipőtörténeti eszközök vásárlására</t>
  </si>
  <si>
    <t>4. Hungarikum pályázat</t>
  </si>
  <si>
    <t>5. 775 éves a város</t>
  </si>
  <si>
    <t>6. Csákánydoroszlótól a közös hivatal működtetésére</t>
  </si>
  <si>
    <t>Iparűzési és idegenforgalmi adó</t>
  </si>
  <si>
    <t>Intézményi működési bevételek - Önkormányzat</t>
  </si>
  <si>
    <t>HD bevétel</t>
  </si>
  <si>
    <t>HD miatti ÁFA visszatérülés</t>
  </si>
  <si>
    <t>Kölcsön visszatérülés</t>
  </si>
  <si>
    <t>Alapítványtól átvett</t>
  </si>
  <si>
    <t>Felhalmozási hitel</t>
  </si>
  <si>
    <t>Működési hitel</t>
  </si>
  <si>
    <t>"10. melléklet .../2019.(...) önkormányzati  rendelethez
adatok Ft-ban</t>
  </si>
  <si>
    <t>B814 Támogatás megelőlegezés</t>
  </si>
  <si>
    <t>K3.     Dologi kiadások: Projektek megvalósítása</t>
  </si>
  <si>
    <t>2. Bursa ösztöndíj</t>
  </si>
  <si>
    <t>3. Őrségi vizrend</t>
  </si>
  <si>
    <t>Médiacentrum</t>
  </si>
  <si>
    <t>B813 Külső felhalmozási célú finanszírozási művelet-2020</t>
  </si>
  <si>
    <t>B813 Előleg, finanszírozási művelet</t>
  </si>
  <si>
    <t>B813. Maradvány</t>
  </si>
  <si>
    <t xml:space="preserve">7. Támogatás fejezettől EU-s és hazai forrású TOP </t>
  </si>
  <si>
    <t>Támogatás megelőlegezés</t>
  </si>
  <si>
    <t>K5. Önk-i tulajdonú társaságoknak kölcsön</t>
  </si>
  <si>
    <t>Önkormányzat</t>
  </si>
  <si>
    <t>Körmendi Kulturális Központ, Múzeum és Könyvtár</t>
  </si>
  <si>
    <t>Önkormányzat mindösszesen</t>
  </si>
  <si>
    <t>Beruházás</t>
  </si>
  <si>
    <t>Bruttó érték</t>
  </si>
  <si>
    <t>Nettó érték</t>
  </si>
  <si>
    <t>ÁFA</t>
  </si>
  <si>
    <r>
      <t>Intézményekben gépkocsi vásárlása:</t>
    </r>
    <r>
      <rPr>
        <b/>
        <sz val="12"/>
        <color theme="1"/>
        <rFont val="Times New Roman"/>
        <family val="1"/>
        <charset val="238"/>
      </rPr>
      <t xml:space="preserve"> KKK, KVG</t>
    </r>
    <r>
      <rPr>
        <sz val="12"/>
        <color theme="1"/>
        <rFont val="Times New Roman"/>
        <family val="1"/>
        <charset val="238"/>
      </rPr>
      <t xml:space="preserve"> </t>
    </r>
  </si>
  <si>
    <t>Bástya u. körforgalom építése, műszaki ell.</t>
  </si>
  <si>
    <t>STYL Ruhagyár ingatlan vásárlás</t>
  </si>
  <si>
    <t xml:space="preserve">Hunyadi utcai 100 telekhez út, járda és közműtervezés </t>
  </si>
  <si>
    <t xml:space="preserve">Ipari terület vízhálózat  bővítése (HD) </t>
  </si>
  <si>
    <t xml:space="preserve">Ipari terület szennyvíz elvezetés  bővítése (HD) </t>
  </si>
  <si>
    <t>Rába parti szlalompálya tervezése</t>
  </si>
  <si>
    <t>Kamerák telepítése játszóterek körül szerződés</t>
  </si>
  <si>
    <t>Piackörüli út és csapadékrendszer kialakítás tervezés, kivitelezés</t>
  </si>
  <si>
    <t>TOP kerékpárút</t>
  </si>
  <si>
    <t>TOP turisztika</t>
  </si>
  <si>
    <t>TOP csapadék</t>
  </si>
  <si>
    <t>TOP ipar</t>
  </si>
  <si>
    <t>TOP piac</t>
  </si>
  <si>
    <t>CLLD kulcsprojekt</t>
  </si>
  <si>
    <t>TOP energetika (mozi épülete és Hunyadi)</t>
  </si>
  <si>
    <t>TOP energetika Olcsai Általános Iskola és Városgondnokság</t>
  </si>
  <si>
    <t>TOP barnamező</t>
  </si>
  <si>
    <t>TOP zöldváros</t>
  </si>
  <si>
    <t>MKKSZ - Körmendi vízivándor megállóhely fejlesztés</t>
  </si>
  <si>
    <t>ÖNO lift tervezés</t>
  </si>
  <si>
    <t>Közvilágítás rekonstrukció</t>
  </si>
  <si>
    <t>Zöldvárosi büfé épület napelemes rendszerrel való ellátása</t>
  </si>
  <si>
    <t>Önkormányzat és intézményei tárgyieszköz- és kisértékűeszköz beszerzés</t>
  </si>
  <si>
    <t>Járásszékhelyi települési projekt</t>
  </si>
  <si>
    <t>Felújítás</t>
  </si>
  <si>
    <t>Temetők felújítása - ütemterv szerint, központi temető kerítés bővítés</t>
  </si>
  <si>
    <t>8. sz. főútról lecsatlakozó torkolatok felújítása (2018)</t>
  </si>
  <si>
    <t xml:space="preserve">Vasútmellék u. járda felújítás </t>
  </si>
  <si>
    <t xml:space="preserve">Körmendi Kulturális Központ kazáncsere </t>
  </si>
  <si>
    <t xml:space="preserve">Újváros utca csapadékvíz elvezetés </t>
  </si>
  <si>
    <t>Nemes Lipót utcai játszótér - térburkolat</t>
  </si>
  <si>
    <t xml:space="preserve">Mátyás király utcai járda felújítása, kerékpárúttá minősítés </t>
  </si>
  <si>
    <t xml:space="preserve">Deák Ferenc utca és járda felújítása, ivóvízrekonstrukció </t>
  </si>
  <si>
    <t>Szabadság tér 1-3 (volt gazdatiszti ház) tetőfelújítás, tervezés</t>
  </si>
  <si>
    <t>Horvátnádaljai tagóvoda udvar térkövezés</t>
  </si>
  <si>
    <r>
      <t>Kubinyi Ágoston program a Múzeumhoz 2018. évi projekt</t>
    </r>
    <r>
      <rPr>
        <sz val="12"/>
        <color rgb="FFFF0000"/>
        <rFont val="Times New Roman"/>
        <family val="1"/>
        <charset val="238"/>
      </rPr>
      <t xml:space="preserve"> </t>
    </r>
  </si>
  <si>
    <t xml:space="preserve">Büdösárok csap víz elvezetés </t>
  </si>
  <si>
    <t xml:space="preserve">Körmend 8. sz. főút Rákóczi u. ivóvízhálózat rekonstrukció </t>
  </si>
  <si>
    <t>Somogyi Általános Iskola kazáncsere</t>
  </si>
  <si>
    <t>ÖNO  kapufelújítás</t>
  </si>
  <si>
    <t>összesen</t>
  </si>
  <si>
    <t xml:space="preserve">Felhalmozásra átadott </t>
  </si>
  <si>
    <t>Bérlőkijelölési jog megváltás visszafizetés</t>
  </si>
  <si>
    <t>ADA bútorgyár kft beruházási támogatás</t>
  </si>
  <si>
    <t>Futball Klub - TAO támogatáshoz önrész biztosítása</t>
  </si>
  <si>
    <t>feladattal terhelt tartalék HD</t>
  </si>
  <si>
    <t>felhalmozási tartalék új pályázatokhoz</t>
  </si>
  <si>
    <t>felhalmozási tartalék többletfeladatok tervezéséhez</t>
  </si>
  <si>
    <t>KKK - TOP energetika KKK ifjúsági ház és Felsőberkifalu klub épülete</t>
  </si>
  <si>
    <t>Társasházaknak felújítási alapba VG</t>
  </si>
  <si>
    <t>8. áthúzódó feladatokra</t>
  </si>
  <si>
    <t>K5.     Egyéb működési célú támogatások Áh-n kívülre</t>
  </si>
  <si>
    <t>B4.   Működési bevételek HD ÁFA bevétel</t>
  </si>
  <si>
    <t xml:space="preserve">B4.   Működési bevételek </t>
  </si>
  <si>
    <t>B3.   Közhatalmi bevételek</t>
  </si>
  <si>
    <t>K508. Önkormányzati tulajdonú társaságoknak kölcsön</t>
  </si>
  <si>
    <t>K502. Elvonások, befizetések</t>
  </si>
  <si>
    <t>K512. Tartalék -  felhasználási kötelezettséggel terhelt - OEP</t>
  </si>
  <si>
    <t>B6 - Működési célú átvett pénzeszköz</t>
  </si>
  <si>
    <t>Intézményi működési bevételek - Kulturális Központ, Múzeum és Könyvtár</t>
  </si>
  <si>
    <t>Intézményi működési bevételek - Körmend Város Gondnoksága</t>
  </si>
  <si>
    <t>Intézményi működési bevételek - Körmendi Közös Önkormányzati Hivatal</t>
  </si>
  <si>
    <t>Bérlakás törlesztés</t>
  </si>
  <si>
    <t>Közművesítési hozzájárulás</t>
  </si>
  <si>
    <t>K512.  Felhalmozási tartalék - feladattal terhelt - tervezésre</t>
  </si>
  <si>
    <t>Nonprofit Kft</t>
  </si>
  <si>
    <t>Rádió 8 Körmend Kft</t>
  </si>
  <si>
    <t>BÖK</t>
  </si>
  <si>
    <t>4. ÉNNYK</t>
  </si>
  <si>
    <t>1. Sport, kultúra, szociális</t>
  </si>
  <si>
    <t>Bérlő kijelölési jog megváltása</t>
  </si>
  <si>
    <t>Társasházaknak felújítási alapba - Körmend Város Gondoksága</t>
  </si>
  <si>
    <t>Futball Klub - TAO önrész</t>
  </si>
  <si>
    <t>ADA Kft. - beruházás támogatása</t>
  </si>
  <si>
    <t>4.Áthuzódó feladatokra + bankköltség</t>
  </si>
  <si>
    <t>Foglalkoztatott személyi juttatásai</t>
  </si>
  <si>
    <t>K11</t>
  </si>
  <si>
    <t>Külső személyi juttatások</t>
  </si>
  <si>
    <t>K12</t>
  </si>
  <si>
    <t>Téli rezsicsökkentés - (tüzelőanyag, kiszállítás)</t>
  </si>
  <si>
    <t>2019. évi 
eredeti előirányzat</t>
  </si>
  <si>
    <t>Körmend Város Önkormányzata 2019. évi tervezett pénzbeli ellátásai</t>
  </si>
  <si>
    <t xml:space="preserve">2019. évi 
eredeti előirányzat </t>
  </si>
  <si>
    <t>Magyar kajak-kenu szövetség</t>
  </si>
  <si>
    <t>TOP óvoda</t>
  </si>
  <si>
    <t>Kosárlabda klub sportcsarnok, uszoda használat</t>
  </si>
  <si>
    <t>BBÁ táncegyüttes terembérlet</t>
  </si>
  <si>
    <t>Vk. Nyugdíjas Klub  terembérlet</t>
  </si>
  <si>
    <t>Fúvószenekar terembérlet terembérlet</t>
  </si>
  <si>
    <t>KASZT terembérlet</t>
  </si>
  <si>
    <t>Vöröskereszt terembérlet</t>
  </si>
  <si>
    <t>"11. melléklet .../2019.(...) önkormányzati rendelethez</t>
  </si>
  <si>
    <t>TOP Energetika</t>
  </si>
  <si>
    <t>Működési célú átvett pénzeszközök, alapítványtól</t>
  </si>
  <si>
    <t>Felhalmozási egyéb bevételek</t>
  </si>
  <si>
    <t>Dinamica Kick Boksz Sport Egyesület terembérlet</t>
  </si>
  <si>
    <t xml:space="preserve">Körmendi Senior Néptáncegyüttes </t>
  </si>
  <si>
    <t>Darts Klub</t>
  </si>
  <si>
    <t>3F- K Fotóklub</t>
  </si>
  <si>
    <t>Ispotály Kör terembérlet</t>
  </si>
  <si>
    <t>Fészek Kör terembérlet</t>
  </si>
  <si>
    <t>Szövő szakkör</t>
  </si>
  <si>
    <t>Díszítőművész kör</t>
  </si>
  <si>
    <t>Hölgyek népfőiskolája</t>
  </si>
  <si>
    <t>Foltosok klubja</t>
  </si>
  <si>
    <t>Tervezett 
igénybevétel 
alapján</t>
  </si>
  <si>
    <t>Körmend Város Önkormányzata intézményei 
2019. évi tervezett működési és felhalmozási célú finanszírozása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</si>
</sst>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\ ##########"/>
  </numFmts>
  <fonts count="6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5"/>
      <color indexed="56"/>
      <name val="Calibri"/>
      <family val="2"/>
      <charset val="238"/>
    </font>
    <font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24"/>
      <color indexed="8"/>
      <name val="Times New Roman"/>
      <family val="1"/>
      <charset val="238"/>
    </font>
    <font>
      <sz val="24"/>
      <color theme="1"/>
      <name val="Times New Roman"/>
      <family val="1"/>
      <charset val="238"/>
    </font>
    <font>
      <sz val="24"/>
      <color indexed="8"/>
      <name val="Times New Roman"/>
      <family val="1"/>
      <charset val="238"/>
    </font>
    <font>
      <sz val="36"/>
      <color indexed="8"/>
      <name val="Times New Roman"/>
      <family val="1"/>
      <charset val="238"/>
    </font>
    <font>
      <b/>
      <sz val="36"/>
      <color indexed="8"/>
      <name val="Times New Roman"/>
      <family val="1"/>
      <charset val="238"/>
    </font>
    <font>
      <b/>
      <sz val="3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36"/>
      <color theme="1"/>
      <name val="Times New Roman"/>
      <family val="1"/>
      <charset val="238"/>
    </font>
    <font>
      <sz val="36"/>
      <name val="Times New Roman"/>
      <family val="1"/>
      <charset val="238"/>
    </font>
    <font>
      <b/>
      <sz val="36"/>
      <name val="Times New Roman"/>
      <family val="1"/>
      <charset val="238"/>
    </font>
    <font>
      <sz val="20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43" fontId="3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7" fillId="0" borderId="0"/>
    <xf numFmtId="0" fontId="2" fillId="0" borderId="0"/>
    <xf numFmtId="0" fontId="3" fillId="0" borderId="0"/>
    <xf numFmtId="0" fontId="1" fillId="0" borderId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4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</cellStyleXfs>
  <cellXfs count="320">
    <xf numFmtId="0" fontId="0" fillId="0" borderId="0" xfId="0"/>
    <xf numFmtId="0" fontId="0" fillId="0" borderId="0" xfId="0" applyFont="1"/>
    <xf numFmtId="0" fontId="26" fillId="0" borderId="0" xfId="0" applyFont="1"/>
    <xf numFmtId="0" fontId="30" fillId="0" borderId="10" xfId="240" applyFont="1" applyFill="1" applyBorder="1"/>
    <xf numFmtId="0" fontId="31" fillId="0" borderId="10" xfId="240" applyFont="1" applyFill="1" applyBorder="1" applyAlignment="1">
      <alignment horizontal="center" vertical="center" wrapText="1"/>
    </xf>
    <xf numFmtId="0" fontId="32" fillId="0" borderId="0" xfId="0" applyFont="1" applyFill="1"/>
    <xf numFmtId="0" fontId="30" fillId="0" borderId="10" xfId="240" applyFont="1" applyFill="1" applyBorder="1" applyAlignment="1">
      <alignment horizontal="center" wrapText="1"/>
    </xf>
    <xf numFmtId="0" fontId="23" fillId="24" borderId="10" xfId="240" applyFont="1" applyFill="1" applyBorder="1" applyAlignment="1">
      <alignment vertical="center" wrapText="1"/>
    </xf>
    <xf numFmtId="0" fontId="29" fillId="0" borderId="10" xfId="240" applyFont="1" applyBorder="1" applyAlignment="1">
      <alignment horizontal="center" wrapText="1"/>
    </xf>
    <xf numFmtId="3" fontId="38" fillId="0" borderId="10" xfId="0" applyNumberFormat="1" applyFont="1" applyBorder="1"/>
    <xf numFmtId="0" fontId="0" fillId="0" borderId="0" xfId="0" applyFont="1" applyFill="1"/>
    <xf numFmtId="3" fontId="0" fillId="0" borderId="0" xfId="0" applyNumberFormat="1" applyFont="1" applyFill="1"/>
    <xf numFmtId="0" fontId="25" fillId="0" borderId="0" xfId="240" applyFont="1" applyBorder="1" applyAlignment="1">
      <alignment wrapText="1"/>
    </xf>
    <xf numFmtId="0" fontId="20" fillId="0" borderId="0" xfId="0" applyFont="1" applyBorder="1" applyAlignment="1">
      <alignment horizontal="center"/>
    </xf>
    <xf numFmtId="3" fontId="25" fillId="0" borderId="0" xfId="240" applyNumberFormat="1" applyFont="1" applyBorder="1"/>
    <xf numFmtId="0" fontId="39" fillId="0" borderId="0" xfId="0" applyFont="1" applyBorder="1"/>
    <xf numFmtId="0" fontId="39" fillId="0" borderId="10" xfId="0" applyFont="1" applyBorder="1"/>
    <xf numFmtId="0" fontId="23" fillId="0" borderId="0" xfId="240" applyFont="1" applyFill="1" applyBorder="1" applyAlignment="1">
      <alignment vertical="center"/>
    </xf>
    <xf numFmtId="3" fontId="25" fillId="0" borderId="0" xfId="0" applyNumberFormat="1" applyFont="1" applyBorder="1" applyAlignment="1"/>
    <xf numFmtId="0" fontId="20" fillId="0" borderId="10" xfId="240" applyFont="1" applyBorder="1" applyAlignment="1">
      <alignment horizontal="center" vertical="center" wrapText="1"/>
    </xf>
    <xf numFmtId="0" fontId="25" fillId="0" borderId="10" xfId="240" applyFont="1" applyFill="1" applyBorder="1" applyAlignment="1">
      <alignment horizontal="left" vertical="center"/>
    </xf>
    <xf numFmtId="0" fontId="33" fillId="0" borderId="0" xfId="240" applyFont="1" applyFill="1" applyBorder="1" applyAlignment="1">
      <alignment horizontal="left" vertical="center" wrapText="1"/>
    </xf>
    <xf numFmtId="0" fontId="25" fillId="0" borderId="0" xfId="240" applyFont="1" applyBorder="1"/>
    <xf numFmtId="0" fontId="23" fillId="0" borderId="0" xfId="240" applyFont="1" applyFill="1" applyBorder="1" applyAlignment="1">
      <alignment horizontal="left" vertical="center" wrapText="1"/>
    </xf>
    <xf numFmtId="0" fontId="23" fillId="0" borderId="0" xfId="240" applyFont="1" applyFill="1" applyBorder="1" applyAlignment="1">
      <alignment horizontal="center" vertical="center"/>
    </xf>
    <xf numFmtId="0" fontId="23" fillId="0" borderId="0" xfId="240" applyFont="1" applyFill="1" applyBorder="1" applyAlignment="1">
      <alignment horizontal="center" vertical="center" wrapText="1"/>
    </xf>
    <xf numFmtId="0" fontId="23" fillId="0" borderId="0" xfId="240" applyFont="1" applyBorder="1" applyAlignment="1">
      <alignment wrapText="1"/>
    </xf>
    <xf numFmtId="0" fontId="23" fillId="0" borderId="0" xfId="240" applyFont="1" applyBorder="1" applyAlignment="1">
      <alignment horizontal="center" vertical="center"/>
    </xf>
    <xf numFmtId="3" fontId="25" fillId="0" borderId="0" xfId="240" applyNumberFormat="1" applyFont="1" applyFill="1" applyBorder="1" applyAlignment="1">
      <alignment horizontal="right" vertical="center" wrapText="1"/>
    </xf>
    <xf numFmtId="3" fontId="25" fillId="0" borderId="0" xfId="240" applyNumberFormat="1" applyFont="1" applyBorder="1" applyAlignment="1">
      <alignment horizontal="right"/>
    </xf>
    <xf numFmtId="3" fontId="23" fillId="0" borderId="0" xfId="240" applyNumberFormat="1" applyFont="1" applyFill="1" applyBorder="1" applyAlignment="1">
      <alignment horizontal="right" vertical="center" wrapText="1"/>
    </xf>
    <xf numFmtId="0" fontId="25" fillId="0" borderId="0" xfId="0" applyFont="1" applyBorder="1"/>
    <xf numFmtId="0" fontId="23" fillId="0" borderId="0" xfId="0" applyFont="1" applyBorder="1"/>
    <xf numFmtId="0" fontId="23" fillId="0" borderId="10" xfId="240" applyFont="1" applyFill="1" applyBorder="1" applyAlignment="1">
      <alignment horizontal="left" vertical="center" wrapText="1"/>
    </xf>
    <xf numFmtId="3" fontId="25" fillId="0" borderId="10" xfId="0" applyNumberFormat="1" applyFont="1" applyFill="1" applyBorder="1"/>
    <xf numFmtId="3" fontId="25" fillId="0" borderId="10" xfId="240" applyNumberFormat="1" applyFont="1" applyFill="1" applyBorder="1"/>
    <xf numFmtId="0" fontId="40" fillId="0" borderId="10" xfId="0" applyFont="1" applyBorder="1"/>
    <xf numFmtId="0" fontId="21" fillId="0" borderId="0" xfId="240" applyFont="1" applyAlignment="1">
      <alignment horizontal="center"/>
    </xf>
    <xf numFmtId="0" fontId="34" fillId="0" borderId="0" xfId="240" applyFont="1" applyFill="1" applyBorder="1" applyAlignment="1">
      <alignment horizontal="center" vertical="center" wrapText="1"/>
    </xf>
    <xf numFmtId="0" fontId="21" fillId="0" borderId="0" xfId="240" applyFont="1" applyAlignment="1">
      <alignment horizontal="center" wrapText="1"/>
    </xf>
    <xf numFmtId="0" fontId="21" fillId="0" borderId="0" xfId="240" applyFont="1"/>
    <xf numFmtId="0" fontId="25" fillId="0" borderId="10" xfId="240" applyFont="1" applyFill="1" applyBorder="1" applyAlignment="1">
      <alignment vertical="center"/>
    </xf>
    <xf numFmtId="0" fontId="25" fillId="0" borderId="10" xfId="240" applyFont="1" applyFill="1" applyBorder="1" applyAlignment="1">
      <alignment horizontal="left" vertical="center" wrapText="1"/>
    </xf>
    <xf numFmtId="0" fontId="40" fillId="0" borderId="0" xfId="0" applyFont="1"/>
    <xf numFmtId="0" fontId="33" fillId="0" borderId="10" xfId="240" applyFont="1" applyFill="1" applyBorder="1" applyAlignment="1">
      <alignment horizontal="left" vertical="center" wrapText="1"/>
    </xf>
    <xf numFmtId="0" fontId="25" fillId="0" borderId="10" xfId="240" applyFont="1" applyFill="1" applyBorder="1" applyAlignment="1">
      <alignment vertical="center" wrapText="1"/>
    </xf>
    <xf numFmtId="0" fontId="23" fillId="0" borderId="10" xfId="240" applyFont="1" applyFill="1" applyBorder="1" applyAlignment="1">
      <alignment vertical="center" wrapText="1"/>
    </xf>
    <xf numFmtId="0" fontId="23" fillId="0" borderId="10" xfId="240" applyFont="1" applyFill="1" applyBorder="1" applyAlignment="1">
      <alignment vertical="center"/>
    </xf>
    <xf numFmtId="3" fontId="23" fillId="0" borderId="10" xfId="240" applyNumberFormat="1" applyFont="1" applyFill="1" applyBorder="1"/>
    <xf numFmtId="0" fontId="25" fillId="0" borderId="10" xfId="240" applyFont="1" applyFill="1" applyBorder="1"/>
    <xf numFmtId="0" fontId="23" fillId="0" borderId="10" xfId="240" applyFont="1" applyFill="1" applyBorder="1" applyAlignment="1">
      <alignment horizontal="left" vertical="center"/>
    </xf>
    <xf numFmtId="0" fontId="23" fillId="0" borderId="10" xfId="240" applyFont="1" applyFill="1" applyBorder="1"/>
    <xf numFmtId="0" fontId="35" fillId="0" borderId="0" xfId="0" applyFont="1" applyFill="1"/>
    <xf numFmtId="0" fontId="21" fillId="0" borderId="0" xfId="240" applyFont="1" applyBorder="1" applyAlignment="1">
      <alignment horizontal="right"/>
    </xf>
    <xf numFmtId="0" fontId="20" fillId="0" borderId="10" xfId="240" applyFont="1" applyFill="1" applyBorder="1" applyAlignment="1">
      <alignment horizontal="center" vertical="center" wrapText="1"/>
    </xf>
    <xf numFmtId="0" fontId="20" fillId="0" borderId="10" xfId="240" applyFont="1" applyBorder="1" applyAlignment="1">
      <alignment horizontal="center" wrapText="1"/>
    </xf>
    <xf numFmtId="0" fontId="21" fillId="0" borderId="10" xfId="240" applyFont="1" applyFill="1" applyBorder="1" applyAlignment="1">
      <alignment horizontal="left" vertical="center"/>
    </xf>
    <xf numFmtId="3" fontId="21" fillId="0" borderId="10" xfId="240" applyNumberFormat="1" applyFont="1" applyBorder="1"/>
    <xf numFmtId="3" fontId="20" fillId="24" borderId="10" xfId="240" applyNumberFormat="1" applyFont="1" applyFill="1" applyBorder="1"/>
    <xf numFmtId="0" fontId="40" fillId="0" borderId="0" xfId="0" applyFont="1" applyFill="1"/>
    <xf numFmtId="3" fontId="0" fillId="0" borderId="0" xfId="0" applyNumberFormat="1" applyFill="1" applyBorder="1"/>
    <xf numFmtId="3" fontId="26" fillId="0" borderId="0" xfId="0" applyNumberFormat="1" applyFont="1" applyFill="1"/>
    <xf numFmtId="0" fontId="0" fillId="0" borderId="0" xfId="0" applyFill="1"/>
    <xf numFmtId="3" fontId="0" fillId="0" borderId="0" xfId="0" applyNumberFormat="1" applyFill="1"/>
    <xf numFmtId="3" fontId="25" fillId="0" borderId="0" xfId="238" applyNumberFormat="1" applyFont="1" applyFill="1" applyBorder="1"/>
    <xf numFmtId="0" fontId="29" fillId="0" borderId="10" xfId="240" applyFont="1" applyBorder="1" applyAlignment="1">
      <alignment horizontal="center" vertical="center" wrapText="1"/>
    </xf>
    <xf numFmtId="0" fontId="29" fillId="0" borderId="10" xfId="240" applyFont="1" applyFill="1" applyBorder="1" applyAlignment="1">
      <alignment horizontal="center" vertical="center" wrapText="1"/>
    </xf>
    <xf numFmtId="0" fontId="29" fillId="0" borderId="10" xfId="240" applyFont="1" applyBorder="1" applyAlignment="1">
      <alignment horizontal="center" vertical="center"/>
    </xf>
    <xf numFmtId="0" fontId="20" fillId="0" borderId="10" xfId="240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/>
    <xf numFmtId="0" fontId="20" fillId="0" borderId="0" xfId="0" applyFont="1" applyBorder="1"/>
    <xf numFmtId="0" fontId="20" fillId="0" borderId="17" xfId="0" applyFont="1" applyBorder="1"/>
    <xf numFmtId="0" fontId="20" fillId="0" borderId="13" xfId="0" applyFont="1" applyBorder="1"/>
    <xf numFmtId="0" fontId="20" fillId="0" borderId="14" xfId="0" applyFont="1" applyBorder="1"/>
    <xf numFmtId="0" fontId="21" fillId="0" borderId="17" xfId="0" applyFont="1" applyBorder="1"/>
    <xf numFmtId="0" fontId="20" fillId="0" borderId="18" xfId="0" applyFont="1" applyBorder="1"/>
    <xf numFmtId="0" fontId="20" fillId="0" borderId="19" xfId="0" applyFont="1" applyBorder="1"/>
    <xf numFmtId="0" fontId="20" fillId="0" borderId="0" xfId="0" applyFont="1"/>
    <xf numFmtId="0" fontId="21" fillId="0" borderId="0" xfId="0" applyFont="1" applyAlignment="1">
      <alignment horizontal="left" vertical="center"/>
    </xf>
    <xf numFmtId="3" fontId="43" fillId="0" borderId="10" xfId="238" applyNumberFormat="1" applyFont="1" applyFill="1" applyBorder="1"/>
    <xf numFmtId="0" fontId="43" fillId="0" borderId="10" xfId="238" applyFont="1" applyFill="1" applyBorder="1"/>
    <xf numFmtId="0" fontId="43" fillId="0" borderId="10" xfId="238" applyFont="1" applyFill="1" applyBorder="1" applyAlignment="1">
      <alignment horizontal="left"/>
    </xf>
    <xf numFmtId="0" fontId="42" fillId="0" borderId="10" xfId="0" applyFont="1" applyFill="1" applyBorder="1"/>
    <xf numFmtId="0" fontId="41" fillId="0" borderId="10" xfId="238" applyFont="1" applyFill="1" applyBorder="1" applyAlignment="1">
      <alignment horizontal="left"/>
    </xf>
    <xf numFmtId="3" fontId="44" fillId="0" borderId="10" xfId="238" applyNumberFormat="1" applyFont="1" applyFill="1" applyBorder="1"/>
    <xf numFmtId="0" fontId="43" fillId="0" borderId="10" xfId="0" applyFont="1" applyFill="1" applyBorder="1"/>
    <xf numFmtId="3" fontId="41" fillId="0" borderId="10" xfId="238" applyNumberFormat="1" applyFont="1" applyFill="1" applyBorder="1"/>
    <xf numFmtId="3" fontId="44" fillId="0" borderId="10" xfId="0" applyNumberFormat="1" applyFont="1" applyBorder="1"/>
    <xf numFmtId="0" fontId="44" fillId="0" borderId="10" xfId="0" applyFont="1" applyBorder="1"/>
    <xf numFmtId="0" fontId="44" fillId="0" borderId="10" xfId="0" applyFont="1" applyFill="1" applyBorder="1"/>
    <xf numFmtId="0" fontId="45" fillId="0" borderId="10" xfId="0" applyFont="1" applyBorder="1"/>
    <xf numFmtId="0" fontId="44" fillId="0" borderId="0" xfId="0" applyFont="1"/>
    <xf numFmtId="0" fontId="42" fillId="0" borderId="0" xfId="0" applyFont="1"/>
    <xf numFmtId="0" fontId="45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44" fillId="0" borderId="10" xfId="0" applyFont="1" applyBorder="1" applyAlignment="1">
      <alignment vertical="top" wrapText="1"/>
    </xf>
    <xf numFmtId="0" fontId="45" fillId="0" borderId="10" xfId="0" applyFont="1" applyBorder="1" applyAlignment="1">
      <alignment vertical="top" wrapText="1"/>
    </xf>
    <xf numFmtId="0" fontId="45" fillId="0" borderId="10" xfId="0" applyFont="1" applyFill="1" applyBorder="1"/>
    <xf numFmtId="3" fontId="45" fillId="0" borderId="10" xfId="0" applyNumberFormat="1" applyFont="1" applyFill="1" applyBorder="1"/>
    <xf numFmtId="0" fontId="47" fillId="0" borderId="0" xfId="0" applyFont="1" applyBorder="1"/>
    <xf numFmtId="0" fontId="46" fillId="0" borderId="0" xfId="0" applyFont="1" applyBorder="1"/>
    <xf numFmtId="0" fontId="48" fillId="0" borderId="0" xfId="0" applyFont="1" applyBorder="1"/>
    <xf numFmtId="0" fontId="47" fillId="0" borderId="0" xfId="0" applyFont="1" applyFill="1" applyBorder="1"/>
    <xf numFmtId="0" fontId="46" fillId="0" borderId="0" xfId="0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23" fillId="0" borderId="10" xfId="238" applyFont="1" applyFill="1" applyBorder="1" applyAlignment="1">
      <alignment horizontal="center" vertical="center"/>
    </xf>
    <xf numFmtId="0" fontId="23" fillId="0" borderId="10" xfId="238" applyFont="1" applyFill="1" applyBorder="1" applyAlignment="1">
      <alignment horizontal="center" vertical="center" wrapText="1"/>
    </xf>
    <xf numFmtId="0" fontId="41" fillId="0" borderId="10" xfId="238" applyFont="1" applyFill="1" applyBorder="1" applyAlignment="1">
      <alignment horizontal="left" vertical="center"/>
    </xf>
    <xf numFmtId="3" fontId="41" fillId="0" borderId="10" xfId="238" applyNumberFormat="1" applyFont="1" applyFill="1" applyBorder="1" applyAlignment="1">
      <alignment horizontal="center" vertical="center"/>
    </xf>
    <xf numFmtId="0" fontId="41" fillId="0" borderId="10" xfId="238" applyFont="1" applyFill="1" applyBorder="1" applyAlignment="1">
      <alignment horizontal="center" vertical="center"/>
    </xf>
    <xf numFmtId="3" fontId="42" fillId="0" borderId="10" xfId="0" applyNumberFormat="1" applyFont="1" applyFill="1" applyBorder="1"/>
    <xf numFmtId="3" fontId="49" fillId="0" borderId="10" xfId="0" applyNumberFormat="1" applyFont="1" applyBorder="1" applyAlignment="1">
      <alignment horizontal="right" vertical="center"/>
    </xf>
    <xf numFmtId="3" fontId="50" fillId="0" borderId="10" xfId="0" applyNumberFormat="1" applyFont="1" applyBorder="1" applyAlignment="1">
      <alignment horizontal="right" vertical="center"/>
    </xf>
    <xf numFmtId="0" fontId="49" fillId="0" borderId="10" xfId="241" applyFont="1" applyBorder="1" applyAlignment="1">
      <alignment horizontal="center" vertical="center" wrapText="1"/>
    </xf>
    <xf numFmtId="0" fontId="49" fillId="0" borderId="10" xfId="241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left" vertical="center" wrapText="1"/>
    </xf>
    <xf numFmtId="0" fontId="49" fillId="0" borderId="10" xfId="0" applyFont="1" applyBorder="1" applyAlignment="1">
      <alignment horizontal="center" vertical="center"/>
    </xf>
    <xf numFmtId="0" fontId="49" fillId="0" borderId="10" xfId="0" applyFont="1" applyFill="1" applyBorder="1" applyAlignment="1">
      <alignment horizontal="left" vertical="center" wrapText="1"/>
    </xf>
    <xf numFmtId="0" fontId="49" fillId="0" borderId="10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left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left" vertical="center" wrapText="1"/>
    </xf>
    <xf numFmtId="0" fontId="49" fillId="0" borderId="10" xfId="0" applyFont="1" applyBorder="1" applyAlignment="1">
      <alignment wrapText="1"/>
    </xf>
    <xf numFmtId="0" fontId="49" fillId="24" borderId="10" xfId="241" applyFont="1" applyFill="1" applyBorder="1" applyAlignment="1">
      <alignment horizontal="left" vertical="center" wrapText="1"/>
    </xf>
    <xf numFmtId="164" fontId="49" fillId="0" borderId="10" xfId="241" applyNumberFormat="1" applyFont="1" applyFill="1" applyBorder="1" applyAlignment="1">
      <alignment horizontal="center" vertical="center"/>
    </xf>
    <xf numFmtId="3" fontId="49" fillId="0" borderId="10" xfId="241" applyNumberFormat="1" applyFont="1" applyFill="1" applyBorder="1" applyAlignment="1">
      <alignment horizontal="right"/>
    </xf>
    <xf numFmtId="0" fontId="49" fillId="0" borderId="10" xfId="241" applyFont="1" applyFill="1" applyBorder="1" applyAlignment="1">
      <alignment horizontal="left" vertical="center" wrapText="1"/>
    </xf>
    <xf numFmtId="164" fontId="49" fillId="24" borderId="10" xfId="241" applyNumberFormat="1" applyFont="1" applyFill="1" applyBorder="1" applyAlignment="1">
      <alignment horizontal="center" vertical="center"/>
    </xf>
    <xf numFmtId="0" fontId="50" fillId="24" borderId="10" xfId="241" applyFont="1" applyFill="1" applyBorder="1" applyAlignment="1">
      <alignment horizontal="left" vertical="center" wrapText="1"/>
    </xf>
    <xf numFmtId="164" fontId="50" fillId="24" borderId="10" xfId="241" applyNumberFormat="1" applyFont="1" applyFill="1" applyBorder="1" applyAlignment="1">
      <alignment horizontal="center" vertical="center"/>
    </xf>
    <xf numFmtId="3" fontId="50" fillId="0" borderId="10" xfId="241" applyNumberFormat="1" applyFont="1" applyFill="1" applyBorder="1" applyAlignment="1">
      <alignment horizontal="right"/>
    </xf>
    <xf numFmtId="164" fontId="50" fillId="0" borderId="10" xfId="241" applyNumberFormat="1" applyFont="1" applyFill="1" applyBorder="1" applyAlignment="1">
      <alignment horizontal="center" vertical="center"/>
    </xf>
    <xf numFmtId="0" fontId="50" fillId="0" borderId="10" xfId="241" applyFont="1" applyBorder="1" applyAlignment="1">
      <alignment horizontal="center" vertical="center"/>
    </xf>
    <xf numFmtId="0" fontId="49" fillId="24" borderId="10" xfId="241" applyFont="1" applyFill="1" applyBorder="1" applyAlignment="1">
      <alignment horizontal="center" vertical="center"/>
    </xf>
    <xf numFmtId="0" fontId="54" fillId="24" borderId="10" xfId="241" applyFont="1" applyFill="1" applyBorder="1" applyAlignment="1">
      <alignment horizontal="left" vertical="center" wrapText="1"/>
    </xf>
    <xf numFmtId="0" fontId="54" fillId="0" borderId="10" xfId="241" applyFont="1" applyFill="1" applyBorder="1" applyAlignment="1">
      <alignment horizontal="left" vertical="center" wrapText="1"/>
    </xf>
    <xf numFmtId="0" fontId="49" fillId="0" borderId="10" xfId="241" applyFont="1" applyFill="1" applyBorder="1" applyAlignment="1">
      <alignment horizontal="center" vertical="center"/>
    </xf>
    <xf numFmtId="0" fontId="50" fillId="0" borderId="10" xfId="241" applyFont="1" applyFill="1" applyBorder="1" applyAlignment="1">
      <alignment horizontal="left" vertical="center" wrapText="1"/>
    </xf>
    <xf numFmtId="0" fontId="50" fillId="0" borderId="10" xfId="241" applyFont="1" applyFill="1" applyBorder="1" applyAlignment="1">
      <alignment horizontal="center" vertical="center"/>
    </xf>
    <xf numFmtId="0" fontId="55" fillId="0" borderId="10" xfId="241" applyFont="1" applyFill="1" applyBorder="1" applyAlignment="1">
      <alignment horizontal="left" vertical="center" wrapText="1"/>
    </xf>
    <xf numFmtId="0" fontId="50" fillId="0" borderId="10" xfId="241" applyFont="1" applyFill="1" applyBorder="1" applyAlignment="1">
      <alignment horizontal="center" vertical="center" wrapText="1"/>
    </xf>
    <xf numFmtId="3" fontId="49" fillId="24" borderId="10" xfId="241" applyNumberFormat="1" applyFont="1" applyFill="1" applyBorder="1" applyAlignment="1">
      <alignment horizontal="right"/>
    </xf>
    <xf numFmtId="3" fontId="50" fillId="24" borderId="10" xfId="241" applyNumberFormat="1" applyFont="1" applyFill="1" applyBorder="1" applyAlignment="1">
      <alignment horizontal="right"/>
    </xf>
    <xf numFmtId="3" fontId="50" fillId="0" borderId="10" xfId="241" applyNumberFormat="1" applyFont="1" applyFill="1" applyBorder="1" applyAlignment="1">
      <alignment vertical="center"/>
    </xf>
    <xf numFmtId="3" fontId="50" fillId="0" borderId="10" xfId="241" applyNumberFormat="1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/>
    </xf>
    <xf numFmtId="0" fontId="44" fillId="0" borderId="0" xfId="0" applyFont="1" applyFill="1"/>
    <xf numFmtId="0" fontId="42" fillId="0" borderId="0" xfId="0" applyFont="1" applyFill="1"/>
    <xf numFmtId="3" fontId="44" fillId="0" borderId="10" xfId="0" applyNumberFormat="1" applyFont="1" applyFill="1" applyBorder="1"/>
    <xf numFmtId="3" fontId="42" fillId="0" borderId="0" xfId="0" applyNumberFormat="1" applyFont="1" applyFill="1"/>
    <xf numFmtId="3" fontId="45" fillId="0" borderId="22" xfId="0" applyNumberFormat="1" applyFont="1" applyFill="1" applyBorder="1"/>
    <xf numFmtId="3" fontId="45" fillId="0" borderId="0" xfId="0" applyNumberFormat="1" applyFont="1" applyFill="1"/>
    <xf numFmtId="0" fontId="0" fillId="0" borderId="0" xfId="0" applyFill="1" applyBorder="1"/>
    <xf numFmtId="0" fontId="26" fillId="0" borderId="0" xfId="0" applyFont="1" applyFill="1"/>
    <xf numFmtId="0" fontId="37" fillId="0" borderId="0" xfId="0" applyFont="1" applyFill="1"/>
    <xf numFmtId="3" fontId="37" fillId="0" borderId="0" xfId="0" applyNumberFormat="1" applyFont="1" applyFill="1"/>
    <xf numFmtId="3" fontId="42" fillId="0" borderId="0" xfId="0" applyNumberFormat="1" applyFont="1"/>
    <xf numFmtId="3" fontId="40" fillId="0" borderId="0" xfId="0" applyNumberFormat="1" applyFont="1"/>
    <xf numFmtId="0" fontId="0" fillId="0" borderId="10" xfId="0" applyBorder="1"/>
    <xf numFmtId="0" fontId="37" fillId="0" borderId="10" xfId="0" applyFont="1" applyBorder="1" applyAlignment="1">
      <alignment horizontal="center"/>
    </xf>
    <xf numFmtId="4" fontId="37" fillId="0" borderId="10" xfId="0" applyNumberFormat="1" applyFont="1" applyBorder="1" applyAlignment="1">
      <alignment horizontal="center"/>
    </xf>
    <xf numFmtId="0" fontId="37" fillId="0" borderId="10" xfId="0" applyFont="1" applyBorder="1"/>
    <xf numFmtId="3" fontId="37" fillId="0" borderId="10" xfId="0" applyNumberFormat="1" applyFont="1" applyBorder="1"/>
    <xf numFmtId="4" fontId="37" fillId="0" borderId="10" xfId="0" applyNumberFormat="1" applyFont="1" applyBorder="1"/>
    <xf numFmtId="3" fontId="0" fillId="0" borderId="10" xfId="0" applyNumberFormat="1" applyBorder="1"/>
    <xf numFmtId="4" fontId="0" fillId="0" borderId="10" xfId="0" applyNumberFormat="1" applyBorder="1"/>
    <xf numFmtId="0" fontId="37" fillId="0" borderId="14" xfId="0" applyFont="1" applyBorder="1"/>
    <xf numFmtId="3" fontId="37" fillId="0" borderId="14" xfId="0" applyNumberFormat="1" applyFont="1" applyBorder="1"/>
    <xf numFmtId="4" fontId="37" fillId="0" borderId="14" xfId="0" applyNumberFormat="1" applyFont="1" applyBorder="1"/>
    <xf numFmtId="0" fontId="37" fillId="0" borderId="25" xfId="0" applyFont="1" applyBorder="1"/>
    <xf numFmtId="3" fontId="37" fillId="0" borderId="26" xfId="0" applyNumberFormat="1" applyFont="1" applyBorder="1"/>
    <xf numFmtId="4" fontId="37" fillId="0" borderId="26" xfId="0" applyNumberFormat="1" applyFont="1" applyBorder="1"/>
    <xf numFmtId="3" fontId="0" fillId="0" borderId="0" xfId="0" applyNumberFormat="1"/>
    <xf numFmtId="0" fontId="0" fillId="0" borderId="16" xfId="0" applyFont="1" applyBorder="1"/>
    <xf numFmtId="3" fontId="0" fillId="0" borderId="16" xfId="0" applyNumberFormat="1" applyBorder="1"/>
    <xf numFmtId="4" fontId="0" fillId="0" borderId="16" xfId="0" applyNumberFormat="1" applyBorder="1"/>
    <xf numFmtId="0" fontId="0" fillId="0" borderId="10" xfId="0" applyFont="1" applyBorder="1"/>
    <xf numFmtId="3" fontId="0" fillId="0" borderId="26" xfId="0" applyNumberFormat="1" applyBorder="1"/>
    <xf numFmtId="4" fontId="0" fillId="0" borderId="26" xfId="0" applyNumberFormat="1" applyBorder="1"/>
    <xf numFmtId="0" fontId="37" fillId="0" borderId="16" xfId="0" applyFont="1" applyBorder="1"/>
    <xf numFmtId="3" fontId="37" fillId="0" borderId="16" xfId="0" applyNumberFormat="1" applyFont="1" applyBorder="1"/>
    <xf numFmtId="0" fontId="37" fillId="0" borderId="28" xfId="0" applyFont="1" applyBorder="1"/>
    <xf numFmtId="3" fontId="37" fillId="0" borderId="29" xfId="0" applyNumberFormat="1" applyFont="1" applyBorder="1"/>
    <xf numFmtId="4" fontId="37" fillId="0" borderId="29" xfId="0" applyNumberFormat="1" applyFont="1" applyBorder="1"/>
    <xf numFmtId="0" fontId="37" fillId="0" borderId="10" xfId="0" applyFont="1" applyFill="1" applyBorder="1"/>
    <xf numFmtId="0" fontId="21" fillId="0" borderId="10" xfId="0" applyFont="1" applyBorder="1" applyAlignment="1">
      <alignment wrapText="1"/>
    </xf>
    <xf numFmtId="0" fontId="21" fillId="0" borderId="10" xfId="0" applyFont="1" applyBorder="1"/>
    <xf numFmtId="0" fontId="20" fillId="0" borderId="10" xfId="0" applyFont="1" applyFill="1" applyBorder="1" applyAlignment="1">
      <alignment wrapText="1"/>
    </xf>
    <xf numFmtId="0" fontId="20" fillId="0" borderId="10" xfId="0" applyFont="1" applyBorder="1"/>
    <xf numFmtId="0" fontId="21" fillId="0" borderId="10" xfId="0" applyFont="1" applyFill="1" applyBorder="1" applyAlignment="1">
      <alignment wrapText="1"/>
    </xf>
    <xf numFmtId="4" fontId="0" fillId="0" borderId="10" xfId="0" applyNumberFormat="1" applyFont="1" applyBorder="1"/>
    <xf numFmtId="3" fontId="0" fillId="0" borderId="10" xfId="0" applyNumberFormat="1" applyFont="1" applyBorder="1"/>
    <xf numFmtId="0" fontId="20" fillId="0" borderId="10" xfId="0" applyFont="1" applyBorder="1" applyAlignment="1">
      <alignment wrapText="1"/>
    </xf>
    <xf numFmtId="4" fontId="0" fillId="0" borderId="0" xfId="0" applyNumberFormat="1"/>
    <xf numFmtId="0" fontId="21" fillId="0" borderId="10" xfId="241" applyFont="1" applyFill="1" applyBorder="1" applyAlignment="1">
      <alignment horizontal="left" vertical="center" wrapText="1"/>
    </xf>
    <xf numFmtId="2" fontId="44" fillId="0" borderId="23" xfId="0" applyNumberFormat="1" applyFont="1" applyBorder="1" applyAlignment="1"/>
    <xf numFmtId="2" fontId="44" fillId="0" borderId="24" xfId="0" applyNumberFormat="1" applyFont="1" applyBorder="1" applyAlignment="1"/>
    <xf numFmtId="0" fontId="49" fillId="0" borderId="10" xfId="241" applyFont="1" applyFill="1" applyBorder="1" applyAlignment="1">
      <alignment horizontal="center" vertical="center"/>
    </xf>
    <xf numFmtId="2" fontId="44" fillId="0" borderId="24" xfId="0" applyNumberFormat="1" applyFont="1" applyBorder="1" applyAlignment="1"/>
    <xf numFmtId="3" fontId="45" fillId="0" borderId="10" xfId="0" applyNumberFormat="1" applyFont="1" applyBorder="1"/>
    <xf numFmtId="2" fontId="44" fillId="0" borderId="24" xfId="0" applyNumberFormat="1" applyFont="1" applyFill="1" applyBorder="1" applyAlignment="1"/>
    <xf numFmtId="0" fontId="38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3" fontId="38" fillId="0" borderId="10" xfId="0" applyNumberFormat="1" applyFont="1" applyBorder="1" applyAlignment="1">
      <alignment horizontal="center" vertical="center" wrapText="1"/>
    </xf>
    <xf numFmtId="3" fontId="39" fillId="0" borderId="10" xfId="0" applyNumberFormat="1" applyFont="1" applyFill="1" applyBorder="1"/>
    <xf numFmtId="0" fontId="39" fillId="25" borderId="10" xfId="0" applyFont="1" applyFill="1" applyBorder="1" applyAlignment="1">
      <alignment horizontal="left"/>
    </xf>
    <xf numFmtId="3" fontId="39" fillId="0" borderId="10" xfId="0" applyNumberFormat="1" applyFont="1" applyFill="1" applyBorder="1" applyAlignment="1">
      <alignment horizontal="right"/>
    </xf>
    <xf numFmtId="3" fontId="39" fillId="0" borderId="10" xfId="0" applyNumberFormat="1" applyFont="1" applyBorder="1"/>
    <xf numFmtId="0" fontId="25" fillId="25" borderId="10" xfId="0" applyFont="1" applyFill="1" applyBorder="1" applyAlignment="1">
      <alignment horizontal="left"/>
    </xf>
    <xf numFmtId="3" fontId="39" fillId="25" borderId="10" xfId="0" applyNumberFormat="1" applyFont="1" applyFill="1" applyBorder="1"/>
    <xf numFmtId="3" fontId="39" fillId="25" borderId="10" xfId="0" applyNumberFormat="1" applyFont="1" applyFill="1" applyBorder="1" applyAlignment="1">
      <alignment horizontal="right"/>
    </xf>
    <xf numFmtId="0" fontId="39" fillId="0" borderId="10" xfId="0" applyFont="1" applyFill="1" applyBorder="1" applyAlignment="1">
      <alignment horizontal="left" wrapText="1"/>
    </xf>
    <xf numFmtId="0" fontId="39" fillId="25" borderId="10" xfId="0" applyFont="1" applyFill="1" applyBorder="1" applyAlignment="1">
      <alignment vertical="center" wrapText="1"/>
    </xf>
    <xf numFmtId="0" fontId="39" fillId="25" borderId="10" xfId="0" applyFont="1" applyFill="1" applyBorder="1"/>
    <xf numFmtId="3" fontId="39" fillId="25" borderId="10" xfId="0" applyNumberFormat="1" applyFont="1" applyFill="1" applyBorder="1" applyAlignment="1">
      <alignment vertical="center" wrapText="1"/>
    </xf>
    <xf numFmtId="0" fontId="39" fillId="0" borderId="10" xfId="0" applyFont="1" applyFill="1" applyBorder="1"/>
    <xf numFmtId="0" fontId="38" fillId="25" borderId="10" xfId="0" applyFont="1" applyFill="1" applyBorder="1"/>
    <xf numFmtId="3" fontId="38" fillId="25" borderId="10" xfId="0" applyNumberFormat="1" applyFont="1" applyFill="1" applyBorder="1"/>
    <xf numFmtId="0" fontId="38" fillId="25" borderId="10" xfId="0" applyFont="1" applyFill="1" applyBorder="1" applyAlignment="1">
      <alignment horizontal="center" vertical="center"/>
    </xf>
    <xf numFmtId="0" fontId="25" fillId="25" borderId="10" xfId="0" applyFont="1" applyFill="1" applyBorder="1"/>
    <xf numFmtId="3" fontId="25" fillId="25" borderId="10" xfId="0" applyNumberFormat="1" applyFont="1" applyFill="1" applyBorder="1"/>
    <xf numFmtId="0" fontId="25" fillId="25" borderId="10" xfId="0" applyFont="1" applyFill="1" applyBorder="1" applyAlignment="1">
      <alignment wrapText="1"/>
    </xf>
    <xf numFmtId="3" fontId="25" fillId="25" borderId="10" xfId="0" applyNumberFormat="1" applyFont="1" applyFill="1" applyBorder="1" applyAlignment="1">
      <alignment wrapText="1"/>
    </xf>
    <xf numFmtId="0" fontId="25" fillId="25" borderId="10" xfId="0" applyFont="1" applyFill="1" applyBorder="1" applyAlignment="1">
      <alignment horizontal="left" wrapText="1"/>
    </xf>
    <xf numFmtId="0" fontId="39" fillId="0" borderId="10" xfId="0" applyFont="1" applyFill="1" applyBorder="1" applyAlignment="1">
      <alignment horizontal="left"/>
    </xf>
    <xf numFmtId="0" fontId="38" fillId="0" borderId="10" xfId="0" applyFont="1" applyFill="1" applyBorder="1"/>
    <xf numFmtId="0" fontId="38" fillId="0" borderId="10" xfId="0" applyFont="1" applyBorder="1"/>
    <xf numFmtId="3" fontId="38" fillId="0" borderId="10" xfId="0" applyNumberFormat="1" applyFont="1" applyFill="1" applyBorder="1"/>
    <xf numFmtId="0" fontId="37" fillId="0" borderId="0" xfId="0" applyFont="1"/>
    <xf numFmtId="0" fontId="38" fillId="0" borderId="10" xfId="0" applyFont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0" fontId="41" fillId="0" borderId="10" xfId="238" applyFont="1" applyFill="1" applyBorder="1"/>
    <xf numFmtId="3" fontId="60" fillId="0" borderId="0" xfId="0" applyNumberFormat="1" applyFont="1" applyFill="1"/>
    <xf numFmtId="0" fontId="25" fillId="0" borderId="10" xfId="240" applyFont="1" applyFill="1" applyBorder="1" applyAlignment="1">
      <alignment horizontal="center" vertical="center"/>
    </xf>
    <xf numFmtId="0" fontId="21" fillId="0" borderId="10" xfId="240" applyFont="1" applyFill="1" applyBorder="1" applyAlignment="1">
      <alignment horizontal="center" vertical="center"/>
    </xf>
    <xf numFmtId="0" fontId="20" fillId="24" borderId="10" xfId="240" applyFont="1" applyFill="1" applyBorder="1" applyAlignment="1">
      <alignment horizontal="center" vertical="center"/>
    </xf>
    <xf numFmtId="0" fontId="23" fillId="0" borderId="10" xfId="0" applyFont="1" applyFill="1" applyBorder="1"/>
    <xf numFmtId="0" fontId="23" fillId="0" borderId="10" xfId="0" applyFont="1" applyFill="1" applyBorder="1" applyAlignment="1">
      <alignment horizontal="center" vertical="center"/>
    </xf>
    <xf numFmtId="0" fontId="25" fillId="0" borderId="10" xfId="0" applyFont="1" applyFill="1" applyBorder="1"/>
    <xf numFmtId="3" fontId="25" fillId="0" borderId="10" xfId="0" applyNumberFormat="1" applyFont="1" applyFill="1" applyBorder="1" applyAlignment="1"/>
    <xf numFmtId="0" fontId="25" fillId="0" borderId="10" xfId="0" applyFont="1" applyFill="1" applyBorder="1" applyAlignment="1">
      <alignment wrapText="1"/>
    </xf>
    <xf numFmtId="0" fontId="39" fillId="0" borderId="10" xfId="0" applyFont="1" applyFill="1" applyBorder="1" applyAlignment="1"/>
    <xf numFmtId="3" fontId="23" fillId="0" borderId="10" xfId="0" applyNumberFormat="1" applyFont="1" applyFill="1" applyBorder="1" applyAlignment="1"/>
    <xf numFmtId="0" fontId="39" fillId="0" borderId="0" xfId="0" applyFont="1" applyFill="1" applyBorder="1"/>
    <xf numFmtId="3" fontId="37" fillId="0" borderId="10" xfId="0" applyNumberFormat="1" applyFont="1" applyFill="1" applyBorder="1"/>
    <xf numFmtId="0" fontId="37" fillId="0" borderId="10" xfId="0" applyFont="1" applyFill="1" applyBorder="1" applyAlignment="1">
      <alignment horizontal="center"/>
    </xf>
    <xf numFmtId="3" fontId="0" fillId="0" borderId="10" xfId="0" applyNumberFormat="1" applyFill="1" applyBorder="1"/>
    <xf numFmtId="3" fontId="0" fillId="0" borderId="14" xfId="0" applyNumberFormat="1" applyFill="1" applyBorder="1"/>
    <xf numFmtId="3" fontId="37" fillId="0" borderId="27" xfId="0" applyNumberFormat="1" applyFont="1" applyFill="1" applyBorder="1"/>
    <xf numFmtId="3" fontId="0" fillId="0" borderId="16" xfId="0" applyNumberFormat="1" applyFill="1" applyBorder="1"/>
    <xf numFmtId="3" fontId="37" fillId="0" borderId="14" xfId="0" applyNumberFormat="1" applyFont="1" applyFill="1" applyBorder="1"/>
    <xf numFmtId="3" fontId="37" fillId="0" borderId="16" xfId="0" applyNumberFormat="1" applyFont="1" applyFill="1" applyBorder="1"/>
    <xf numFmtId="3" fontId="37" fillId="0" borderId="30" xfId="0" applyNumberFormat="1" applyFont="1" applyFill="1" applyBorder="1"/>
    <xf numFmtId="3" fontId="0" fillId="0" borderId="10" xfId="0" applyNumberFormat="1" applyFont="1" applyFill="1" applyBorder="1"/>
    <xf numFmtId="3" fontId="61" fillId="0" borderId="0" xfId="0" applyNumberFormat="1" applyFont="1" applyFill="1"/>
    <xf numFmtId="0" fontId="61" fillId="0" borderId="0" xfId="0" applyFont="1" applyFill="1"/>
    <xf numFmtId="0" fontId="61" fillId="0" borderId="32" xfId="0" applyFont="1" applyFill="1" applyBorder="1"/>
    <xf numFmtId="3" fontId="61" fillId="0" borderId="32" xfId="0" applyNumberFormat="1" applyFont="1" applyFill="1" applyBorder="1"/>
    <xf numFmtId="0" fontId="62" fillId="0" borderId="32" xfId="0" applyFont="1" applyFill="1" applyBorder="1"/>
    <xf numFmtId="3" fontId="62" fillId="0" borderId="32" xfId="0" applyNumberFormat="1" applyFont="1" applyFill="1" applyBorder="1"/>
    <xf numFmtId="0" fontId="61" fillId="0" borderId="32" xfId="0" applyFont="1" applyFill="1" applyBorder="1" applyAlignment="1">
      <alignment horizontal="center" wrapText="1"/>
    </xf>
    <xf numFmtId="0" fontId="49" fillId="24" borderId="14" xfId="241" applyFont="1" applyFill="1" applyBorder="1" applyAlignment="1">
      <alignment horizontal="center" vertical="center"/>
    </xf>
    <xf numFmtId="0" fontId="49" fillId="24" borderId="12" xfId="241" applyFont="1" applyFill="1" applyBorder="1" applyAlignment="1">
      <alignment horizontal="center" vertical="center"/>
    </xf>
    <xf numFmtId="0" fontId="49" fillId="24" borderId="16" xfId="241" applyFont="1" applyFill="1" applyBorder="1" applyAlignment="1">
      <alignment horizontal="center" vertical="center"/>
    </xf>
    <xf numFmtId="0" fontId="49" fillId="0" borderId="14" xfId="241" applyFont="1" applyFill="1" applyBorder="1" applyAlignment="1">
      <alignment horizontal="center" vertical="center" wrapText="1"/>
    </xf>
    <xf numFmtId="0" fontId="49" fillId="0" borderId="12" xfId="241" applyFont="1" applyFill="1" applyBorder="1" applyAlignment="1">
      <alignment horizontal="center" vertical="center" wrapText="1"/>
    </xf>
    <xf numFmtId="0" fontId="49" fillId="0" borderId="16" xfId="241" applyFont="1" applyFill="1" applyBorder="1" applyAlignment="1">
      <alignment horizontal="center" vertical="center" wrapText="1"/>
    </xf>
    <xf numFmtId="0" fontId="49" fillId="0" borderId="14" xfId="241" applyFont="1" applyFill="1" applyBorder="1" applyAlignment="1">
      <alignment horizontal="center" vertical="center"/>
    </xf>
    <xf numFmtId="0" fontId="49" fillId="0" borderId="12" xfId="241" applyFont="1" applyFill="1" applyBorder="1" applyAlignment="1">
      <alignment horizontal="center" vertical="center"/>
    </xf>
    <xf numFmtId="0" fontId="49" fillId="0" borderId="16" xfId="241" applyFont="1" applyFill="1" applyBorder="1" applyAlignment="1">
      <alignment horizontal="center" vertical="center"/>
    </xf>
    <xf numFmtId="3" fontId="50" fillId="0" borderId="10" xfId="241" applyNumberFormat="1" applyFont="1" applyBorder="1" applyAlignment="1">
      <alignment horizontal="center" vertical="center"/>
    </xf>
    <xf numFmtId="3" fontId="49" fillId="0" borderId="10" xfId="241" applyNumberFormat="1" applyFont="1" applyBorder="1" applyAlignment="1">
      <alignment horizontal="center" vertical="center"/>
    </xf>
    <xf numFmtId="3" fontId="52" fillId="0" borderId="10" xfId="0" applyNumberFormat="1" applyFont="1" applyBorder="1" applyAlignment="1">
      <alignment horizontal="center" vertical="center"/>
    </xf>
    <xf numFmtId="0" fontId="50" fillId="0" borderId="10" xfId="241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3" fontId="50" fillId="24" borderId="10" xfId="241" applyNumberFormat="1" applyFont="1" applyFill="1" applyBorder="1" applyAlignment="1">
      <alignment horizontal="center" vertical="center"/>
    </xf>
    <xf numFmtId="0" fontId="50" fillId="0" borderId="15" xfId="241" applyFont="1" applyFill="1" applyBorder="1" applyAlignment="1">
      <alignment horizontal="center" vertical="center"/>
    </xf>
    <xf numFmtId="0" fontId="50" fillId="0" borderId="11" xfId="241" applyFont="1" applyFill="1" applyBorder="1" applyAlignment="1">
      <alignment horizontal="center" vertical="center"/>
    </xf>
    <xf numFmtId="0" fontId="50" fillId="0" borderId="21" xfId="241" applyFont="1" applyFill="1" applyBorder="1" applyAlignment="1">
      <alignment horizontal="center" vertical="center"/>
    </xf>
    <xf numFmtId="0" fontId="50" fillId="0" borderId="20" xfId="241" applyFont="1" applyFill="1" applyBorder="1" applyAlignment="1">
      <alignment horizontal="center" vertical="center"/>
    </xf>
    <xf numFmtId="3" fontId="49" fillId="0" borderId="10" xfId="241" applyNumberFormat="1" applyFont="1" applyFill="1" applyBorder="1" applyAlignment="1">
      <alignment horizontal="center" wrapText="1"/>
    </xf>
    <xf numFmtId="3" fontId="49" fillId="24" borderId="10" xfId="241" applyNumberFormat="1" applyFont="1" applyFill="1" applyBorder="1" applyAlignment="1">
      <alignment horizontal="center"/>
    </xf>
    <xf numFmtId="0" fontId="50" fillId="0" borderId="15" xfId="241" applyFont="1" applyBorder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/>
    </xf>
    <xf numFmtId="3" fontId="49" fillId="0" borderId="10" xfId="0" applyNumberFormat="1" applyFont="1" applyBorder="1" applyAlignment="1">
      <alignment horizontal="center"/>
    </xf>
    <xf numFmtId="0" fontId="49" fillId="24" borderId="10" xfId="241" applyFont="1" applyFill="1" applyBorder="1" applyAlignment="1">
      <alignment horizontal="center" wrapText="1"/>
    </xf>
    <xf numFmtId="0" fontId="53" fillId="0" borderId="10" xfId="0" applyFont="1" applyBorder="1" applyAlignment="1">
      <alignment horizontal="center" vertical="center"/>
    </xf>
    <xf numFmtId="0" fontId="49" fillId="0" borderId="15" xfId="241" applyFont="1" applyFill="1" applyBorder="1" applyAlignment="1">
      <alignment horizontal="center" vertical="center"/>
    </xf>
    <xf numFmtId="0" fontId="49" fillId="0" borderId="11" xfId="241" applyFont="1" applyFill="1" applyBorder="1" applyAlignment="1">
      <alignment horizontal="center" vertical="center"/>
    </xf>
    <xf numFmtId="0" fontId="49" fillId="0" borderId="21" xfId="241" applyFont="1" applyFill="1" applyBorder="1" applyAlignment="1">
      <alignment horizontal="center" vertical="center"/>
    </xf>
    <xf numFmtId="0" fontId="49" fillId="0" borderId="20" xfId="241" applyFont="1" applyFill="1" applyBorder="1" applyAlignment="1">
      <alignment horizontal="center" vertical="center"/>
    </xf>
    <xf numFmtId="0" fontId="49" fillId="0" borderId="10" xfId="241" applyFont="1" applyFill="1" applyBorder="1" applyAlignment="1">
      <alignment horizontal="center" vertical="center"/>
    </xf>
    <xf numFmtId="0" fontId="49" fillId="0" borderId="10" xfId="241" applyFont="1" applyFill="1" applyBorder="1" applyAlignment="1">
      <alignment horizontal="center" wrapText="1"/>
    </xf>
    <xf numFmtId="0" fontId="43" fillId="0" borderId="23" xfId="238" applyFont="1" applyFill="1" applyBorder="1" applyAlignment="1"/>
    <xf numFmtId="0" fontId="0" fillId="0" borderId="31" xfId="0" applyBorder="1" applyAlignment="1"/>
    <xf numFmtId="0" fontId="0" fillId="0" borderId="24" xfId="0" applyBorder="1" applyAlignment="1"/>
    <xf numFmtId="0" fontId="43" fillId="0" borderId="31" xfId="238" applyFont="1" applyFill="1" applyBorder="1" applyAlignment="1"/>
    <xf numFmtId="0" fontId="43" fillId="0" borderId="24" xfId="238" applyFont="1" applyFill="1" applyBorder="1" applyAlignment="1"/>
    <xf numFmtId="0" fontId="44" fillId="0" borderId="23" xfId="0" applyFont="1" applyFill="1" applyBorder="1" applyAlignment="1"/>
    <xf numFmtId="0" fontId="44" fillId="0" borderId="24" xfId="0" applyFont="1" applyFill="1" applyBorder="1" applyAlignment="1"/>
    <xf numFmtId="0" fontId="45" fillId="0" borderId="10" xfId="0" applyFont="1" applyBorder="1" applyAlignment="1">
      <alignment horizontal="left"/>
    </xf>
    <xf numFmtId="0" fontId="45" fillId="0" borderId="10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2" fontId="45" fillId="0" borderId="23" xfId="0" applyNumberFormat="1" applyFont="1" applyBorder="1" applyAlignment="1"/>
    <xf numFmtId="2" fontId="45" fillId="0" borderId="24" xfId="0" applyNumberFormat="1" applyFont="1" applyBorder="1" applyAlignment="1"/>
    <xf numFmtId="3" fontId="38" fillId="0" borderId="10" xfId="0" applyNumberFormat="1" applyFont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horizontal="center" vertical="center" wrapText="1"/>
    </xf>
    <xf numFmtId="0" fontId="21" fillId="0" borderId="20" xfId="240" applyFont="1" applyBorder="1" applyAlignment="1">
      <alignment horizontal="right"/>
    </xf>
    <xf numFmtId="0" fontId="21" fillId="0" borderId="0" xfId="240" applyFont="1" applyBorder="1" applyAlignment="1">
      <alignment horizontal="right"/>
    </xf>
    <xf numFmtId="0" fontId="57" fillId="0" borderId="0" xfId="240" applyFont="1" applyAlignment="1">
      <alignment horizontal="center" wrapText="1"/>
    </xf>
    <xf numFmtId="0" fontId="57" fillId="0" borderId="0" xfId="240" applyFont="1" applyAlignment="1">
      <alignment horizontal="center"/>
    </xf>
    <xf numFmtId="0" fontId="21" fillId="0" borderId="0" xfId="240" applyFont="1" applyAlignment="1">
      <alignment horizontal="right" wrapText="1"/>
    </xf>
    <xf numFmtId="0" fontId="56" fillId="0" borderId="0" xfId="0" applyFont="1" applyFill="1" applyAlignment="1">
      <alignment horizontal="center"/>
    </xf>
    <xf numFmtId="0" fontId="58" fillId="0" borderId="0" xfId="240" applyFont="1" applyAlignment="1">
      <alignment horizontal="right" vertical="center" wrapText="1"/>
    </xf>
  </cellXfs>
  <cellStyles count="267">
    <cellStyle name="20% - 1. jelölőszín 2" xfId="1"/>
    <cellStyle name="20% - 1. jelölőszín 3" xfId="2"/>
    <cellStyle name="20% - 1. jelölőszín 4" xfId="3"/>
    <cellStyle name="20% - 1. jelölőszín 5" xfId="4"/>
    <cellStyle name="20% - 1. jelölőszín 6" xfId="5"/>
    <cellStyle name="20% - 1. jelölőszín 7" xfId="6"/>
    <cellStyle name="20% - 2. jelölőszín 2" xfId="7"/>
    <cellStyle name="20% - 2. jelölőszín 3" xfId="8"/>
    <cellStyle name="20% - 2. jelölőszín 4" xfId="9"/>
    <cellStyle name="20% - 2. jelölőszín 5" xfId="10"/>
    <cellStyle name="20% - 2. jelölőszín 6" xfId="11"/>
    <cellStyle name="20% - 2. jelölőszín 7" xfId="12"/>
    <cellStyle name="20% - 3. jelölőszín 2" xfId="13"/>
    <cellStyle name="20% - 3. jelölőszín 3" xfId="14"/>
    <cellStyle name="20% - 3. jelölőszín 4" xfId="15"/>
    <cellStyle name="20% - 3. jelölőszín 5" xfId="16"/>
    <cellStyle name="20% - 3. jelölőszín 6" xfId="17"/>
    <cellStyle name="20% - 3. jelölőszín 7" xfId="18"/>
    <cellStyle name="20% - 4. jelölőszín 2" xfId="19"/>
    <cellStyle name="20% - 4. jelölőszín 3" xfId="20"/>
    <cellStyle name="20% - 4. jelölőszín 4" xfId="21"/>
    <cellStyle name="20% - 4. jelölőszín 5" xfId="22"/>
    <cellStyle name="20% - 4. jelölőszín 6" xfId="23"/>
    <cellStyle name="20% - 4. jelölőszín 7" xfId="24"/>
    <cellStyle name="20% - 5. jelölőszín 2" xfId="25"/>
    <cellStyle name="20% - 5. jelölőszín 3" xfId="26"/>
    <cellStyle name="20% - 5. jelölőszín 4" xfId="27"/>
    <cellStyle name="20% - 5. jelölőszín 5" xfId="28"/>
    <cellStyle name="20% - 5. jelölőszín 6" xfId="29"/>
    <cellStyle name="20% - 5. jelölőszín 7" xfId="30"/>
    <cellStyle name="20% - 6. jelölőszín 2" xfId="31"/>
    <cellStyle name="20% - 6. jelölőszín 3" xfId="32"/>
    <cellStyle name="20% - 6. jelölőszín 4" xfId="33"/>
    <cellStyle name="20% - 6. jelölőszín 5" xfId="34"/>
    <cellStyle name="20% - 6. jelölőszín 6" xfId="35"/>
    <cellStyle name="20% - 6. jelölőszín 7" xfId="36"/>
    <cellStyle name="40% - 1. jelölőszín 2" xfId="37"/>
    <cellStyle name="40% - 1. jelölőszín 3" xfId="38"/>
    <cellStyle name="40% - 1. jelölőszín 4" xfId="39"/>
    <cellStyle name="40% - 1. jelölőszín 5" xfId="40"/>
    <cellStyle name="40% - 1. jelölőszín 6" xfId="41"/>
    <cellStyle name="40% - 1. jelölőszín 7" xfId="42"/>
    <cellStyle name="40% - 2. jelölőszín 2" xfId="43"/>
    <cellStyle name="40% - 2. jelölőszín 3" xfId="44"/>
    <cellStyle name="40% - 2. jelölőszín 4" xfId="45"/>
    <cellStyle name="40% - 2. jelölőszín 5" xfId="46"/>
    <cellStyle name="40% - 2. jelölőszín 6" xfId="47"/>
    <cellStyle name="40% - 2. jelölőszín 7" xfId="48"/>
    <cellStyle name="40% - 3. jelölőszín 2" xfId="49"/>
    <cellStyle name="40% - 3. jelölőszín 3" xfId="50"/>
    <cellStyle name="40% - 3. jelölőszín 4" xfId="51"/>
    <cellStyle name="40% - 3. jelölőszín 5" xfId="52"/>
    <cellStyle name="40% - 3. jelölőszín 6" xfId="53"/>
    <cellStyle name="40% - 3. jelölőszín 7" xfId="54"/>
    <cellStyle name="40% - 4. jelölőszín 2" xfId="55"/>
    <cellStyle name="40% - 4. jelölőszín 3" xfId="56"/>
    <cellStyle name="40% - 4. jelölőszín 4" xfId="57"/>
    <cellStyle name="40% - 4. jelölőszín 5" xfId="58"/>
    <cellStyle name="40% - 4. jelölőszín 6" xfId="59"/>
    <cellStyle name="40% - 4. jelölőszín 7" xfId="60"/>
    <cellStyle name="40% - 5. jelölőszín 2" xfId="61"/>
    <cellStyle name="40% - 5. jelölőszín 3" xfId="62"/>
    <cellStyle name="40% - 5. jelölőszín 4" xfId="63"/>
    <cellStyle name="40% - 5. jelölőszín 5" xfId="64"/>
    <cellStyle name="40% - 5. jelölőszín 6" xfId="65"/>
    <cellStyle name="40% - 5. jelölőszín 7" xfId="66"/>
    <cellStyle name="40% - 6. jelölőszín 2" xfId="67"/>
    <cellStyle name="40% - 6. jelölőszín 3" xfId="68"/>
    <cellStyle name="40% - 6. jelölőszín 4" xfId="69"/>
    <cellStyle name="40% - 6. jelölőszín 5" xfId="70"/>
    <cellStyle name="40% - 6. jelölőszín 6" xfId="71"/>
    <cellStyle name="40% - 6. jelölőszín 7" xfId="72"/>
    <cellStyle name="60% - 1. jelölőszín 2" xfId="73"/>
    <cellStyle name="60% - 1. jelölőszín 3" xfId="74"/>
    <cellStyle name="60% - 1. jelölőszín 4" xfId="75"/>
    <cellStyle name="60% - 1. jelölőszín 5" xfId="76"/>
    <cellStyle name="60% - 1. jelölőszín 6" xfId="77"/>
    <cellStyle name="60% - 1. jelölőszín 7" xfId="78"/>
    <cellStyle name="60% - 2. jelölőszín 2" xfId="79"/>
    <cellStyle name="60% - 2. jelölőszín 3" xfId="80"/>
    <cellStyle name="60% - 2. jelölőszín 4" xfId="81"/>
    <cellStyle name="60% - 2. jelölőszín 5" xfId="82"/>
    <cellStyle name="60% - 2. jelölőszín 6" xfId="83"/>
    <cellStyle name="60% - 2. jelölőszín 7" xfId="84"/>
    <cellStyle name="60% - 3. jelölőszín 2" xfId="85"/>
    <cellStyle name="60% - 3. jelölőszín 3" xfId="86"/>
    <cellStyle name="60% - 3. jelölőszín 4" xfId="87"/>
    <cellStyle name="60% - 3. jelölőszín 5" xfId="88"/>
    <cellStyle name="60% - 3. jelölőszín 6" xfId="89"/>
    <cellStyle name="60% - 3. jelölőszín 7" xfId="90"/>
    <cellStyle name="60% - 4. jelölőszín 2" xfId="91"/>
    <cellStyle name="60% - 4. jelölőszín 3" xfId="92"/>
    <cellStyle name="60% - 4. jelölőszín 4" xfId="93"/>
    <cellStyle name="60% - 4. jelölőszín 5" xfId="94"/>
    <cellStyle name="60% - 4. jelölőszín 6" xfId="95"/>
    <cellStyle name="60% - 4. jelölőszín 7" xfId="96"/>
    <cellStyle name="60% - 5. jelölőszín 2" xfId="97"/>
    <cellStyle name="60% - 5. jelölőszín 3" xfId="98"/>
    <cellStyle name="60% - 5. jelölőszín 4" xfId="99"/>
    <cellStyle name="60% - 5. jelölőszín 5" xfId="100"/>
    <cellStyle name="60% - 5. jelölőszín 6" xfId="101"/>
    <cellStyle name="60% - 5. jelölőszín 7" xfId="102"/>
    <cellStyle name="60% - 6. jelölőszín 2" xfId="103"/>
    <cellStyle name="60% - 6. jelölőszín 3" xfId="104"/>
    <cellStyle name="60% - 6. jelölőszín 4" xfId="105"/>
    <cellStyle name="60% - 6. jelölőszín 5" xfId="106"/>
    <cellStyle name="60% - 6. jelölőszín 6" xfId="107"/>
    <cellStyle name="60% - 6. jelölőszín 7" xfId="108"/>
    <cellStyle name="Bevitel 2" xfId="109"/>
    <cellStyle name="Bevitel 3" xfId="110"/>
    <cellStyle name="Bevitel 4" xfId="111"/>
    <cellStyle name="Bevitel 5" xfId="112"/>
    <cellStyle name="Bevitel 6" xfId="113"/>
    <cellStyle name="Bevitel 7" xfId="114"/>
    <cellStyle name="Cím 2" xfId="115"/>
    <cellStyle name="Cím 3" xfId="116"/>
    <cellStyle name="Cím 4" xfId="117"/>
    <cellStyle name="Cím 5" xfId="118"/>
    <cellStyle name="Cím 6" xfId="119"/>
    <cellStyle name="Cím 7" xfId="120"/>
    <cellStyle name="Címsor 1 1" xfId="121"/>
    <cellStyle name="Címsor 1 1 2" xfId="122"/>
    <cellStyle name="Címsor 1 1 3" xfId="123"/>
    <cellStyle name="Címsor 1 1 4" xfId="124"/>
    <cellStyle name="Címsor 1 1 5" xfId="125"/>
    <cellStyle name="Címsor 1 1 6" xfId="126"/>
    <cellStyle name="Címsor 1 2" xfId="127"/>
    <cellStyle name="Címsor 1 3" xfId="128"/>
    <cellStyle name="Címsor 1 4" xfId="129"/>
    <cellStyle name="Címsor 1 5" xfId="130"/>
    <cellStyle name="Címsor 1 6" xfId="131"/>
    <cellStyle name="Címsor 1 7" xfId="132"/>
    <cellStyle name="Címsor 2 2" xfId="133"/>
    <cellStyle name="Címsor 2 3" xfId="134"/>
    <cellStyle name="Címsor 2 4" xfId="135"/>
    <cellStyle name="Címsor 2 5" xfId="136"/>
    <cellStyle name="Címsor 2 6" xfId="137"/>
    <cellStyle name="Címsor 2 7" xfId="138"/>
    <cellStyle name="Címsor 3 2" xfId="139"/>
    <cellStyle name="Címsor 3 3" xfId="140"/>
    <cellStyle name="Címsor 3 4" xfId="141"/>
    <cellStyle name="Címsor 3 5" xfId="142"/>
    <cellStyle name="Címsor 3 6" xfId="143"/>
    <cellStyle name="Címsor 3 7" xfId="144"/>
    <cellStyle name="Címsor 4 2" xfId="145"/>
    <cellStyle name="Címsor 4 3" xfId="146"/>
    <cellStyle name="Címsor 4 4" xfId="147"/>
    <cellStyle name="Címsor 4 5" xfId="148"/>
    <cellStyle name="Címsor 4 6" xfId="149"/>
    <cellStyle name="Címsor 4 7" xfId="150"/>
    <cellStyle name="Ellenőrzőcella 2" xfId="151"/>
    <cellStyle name="Ellenőrzőcella 3" xfId="152"/>
    <cellStyle name="Ellenőrzőcella 4" xfId="153"/>
    <cellStyle name="Ellenőrzőcella 5" xfId="154"/>
    <cellStyle name="Ellenőrzőcella 6" xfId="155"/>
    <cellStyle name="Ellenőrzőcella 7" xfId="156"/>
    <cellStyle name="Ezres 3" xfId="157"/>
    <cellStyle name="Figyelmeztetés 2" xfId="158"/>
    <cellStyle name="Figyelmeztetés 3" xfId="159"/>
    <cellStyle name="Figyelmeztetés 4" xfId="160"/>
    <cellStyle name="Figyelmeztetés 5" xfId="161"/>
    <cellStyle name="Figyelmeztetés 6" xfId="162"/>
    <cellStyle name="Figyelmeztetés 7" xfId="163"/>
    <cellStyle name="Hivatkozott cella 2" xfId="164"/>
    <cellStyle name="Hivatkozott cella 3" xfId="165"/>
    <cellStyle name="Hivatkozott cella 4" xfId="166"/>
    <cellStyle name="Hivatkozott cella 5" xfId="167"/>
    <cellStyle name="Hivatkozott cella 6" xfId="168"/>
    <cellStyle name="Hivatkozott cella 7" xfId="169"/>
    <cellStyle name="Jegyzet 2" xfId="170"/>
    <cellStyle name="Jegyzet 3" xfId="171"/>
    <cellStyle name="Jegyzet 4" xfId="172"/>
    <cellStyle name="Jegyzet 5" xfId="173"/>
    <cellStyle name="Jegyzet 6" xfId="174"/>
    <cellStyle name="Jegyzet 7" xfId="175"/>
    <cellStyle name="Jelölőszín (1) 2" xfId="176"/>
    <cellStyle name="Jelölőszín (1) 3" xfId="177"/>
    <cellStyle name="Jelölőszín (1) 4" xfId="178"/>
    <cellStyle name="Jelölőszín (1) 5" xfId="179"/>
    <cellStyle name="Jelölőszín (1) 6" xfId="180"/>
    <cellStyle name="Jelölőszín (1) 7" xfId="181"/>
    <cellStyle name="Jelölőszín (2) 2" xfId="182"/>
    <cellStyle name="Jelölőszín (2) 3" xfId="183"/>
    <cellStyle name="Jelölőszín (2) 4" xfId="184"/>
    <cellStyle name="Jelölőszín (2) 5" xfId="185"/>
    <cellStyle name="Jelölőszín (2) 6" xfId="186"/>
    <cellStyle name="Jelölőszín (2) 7" xfId="187"/>
    <cellStyle name="Jelölőszín (3) 2" xfId="188"/>
    <cellStyle name="Jelölőszín (3) 3" xfId="189"/>
    <cellStyle name="Jelölőszín (3) 4" xfId="190"/>
    <cellStyle name="Jelölőszín (3) 5" xfId="191"/>
    <cellStyle name="Jelölőszín (3) 6" xfId="192"/>
    <cellStyle name="Jelölőszín (3) 7" xfId="193"/>
    <cellStyle name="Jelölőszín (4) 2" xfId="194"/>
    <cellStyle name="Jelölőszín (4) 3" xfId="195"/>
    <cellStyle name="Jelölőszín (4) 4" xfId="196"/>
    <cellStyle name="Jelölőszín (4) 5" xfId="197"/>
    <cellStyle name="Jelölőszín (4) 6" xfId="198"/>
    <cellStyle name="Jelölőszín (4) 7" xfId="199"/>
    <cellStyle name="Jelölőszín (5) 2" xfId="200"/>
    <cellStyle name="Jelölőszín (5) 3" xfId="201"/>
    <cellStyle name="Jelölőszín (5) 4" xfId="202"/>
    <cellStyle name="Jelölőszín (5) 5" xfId="203"/>
    <cellStyle name="Jelölőszín (5) 6" xfId="204"/>
    <cellStyle name="Jelölőszín (5) 7" xfId="205"/>
    <cellStyle name="Jelölőszín (6) 2" xfId="206"/>
    <cellStyle name="Jelölőszín (6) 3" xfId="207"/>
    <cellStyle name="Jelölőszín (6) 4" xfId="208"/>
    <cellStyle name="Jelölőszín (6) 5" xfId="209"/>
    <cellStyle name="Jelölőszín (6) 6" xfId="210"/>
    <cellStyle name="Jelölőszín (6) 7" xfId="211"/>
    <cellStyle name="Jó 2" xfId="212"/>
    <cellStyle name="Jó 3" xfId="213"/>
    <cellStyle name="Jó 4" xfId="214"/>
    <cellStyle name="Jó 5" xfId="215"/>
    <cellStyle name="Jó 6" xfId="216"/>
    <cellStyle name="Jó 7" xfId="217"/>
    <cellStyle name="Kimenet 2" xfId="218"/>
    <cellStyle name="Kimenet 3" xfId="219"/>
    <cellStyle name="Kimenet 4" xfId="220"/>
    <cellStyle name="Kimenet 5" xfId="221"/>
    <cellStyle name="Kimenet 6" xfId="222"/>
    <cellStyle name="Kimenet 7" xfId="223"/>
    <cellStyle name="Magyarázó szöveg 2" xfId="224"/>
    <cellStyle name="Magyarázó szöveg 3" xfId="225"/>
    <cellStyle name="Magyarázó szöveg 4" xfId="226"/>
    <cellStyle name="Magyarázó szöveg 5" xfId="227"/>
    <cellStyle name="Magyarázó szöveg 6" xfId="228"/>
    <cellStyle name="Magyarázó szöveg 7" xfId="229"/>
    <cellStyle name="Normál" xfId="0" builtinId="0"/>
    <cellStyle name="Normál 2 2" xfId="230"/>
    <cellStyle name="Normál 2 3" xfId="231"/>
    <cellStyle name="Normál 2 4" xfId="232"/>
    <cellStyle name="Normál 2 5" xfId="233"/>
    <cellStyle name="Normál 2 6" xfId="234"/>
    <cellStyle name="Normál 2 7" xfId="235"/>
    <cellStyle name="Normál 3" xfId="236"/>
    <cellStyle name="Normál 4 2" xfId="237"/>
    <cellStyle name="Normál_2013. évi költségv.II.végl" xfId="238"/>
    <cellStyle name="Normal_KTRSZJ" xfId="239"/>
    <cellStyle name="Normál_Másolat eredetije2014. ÉVI KÖLTSÉGVETÉSI RENDELET MINTA" xfId="240"/>
    <cellStyle name="Normál_Másolat eredetije2014. ÉVI KÖLTSÉGVETÉSI RENDELET MINTA 2" xfId="241"/>
    <cellStyle name="Összesen 2" xfId="242"/>
    <cellStyle name="Összesen 3" xfId="243"/>
    <cellStyle name="Összesen 4" xfId="244"/>
    <cellStyle name="Összesen 5" xfId="245"/>
    <cellStyle name="Összesen 6" xfId="246"/>
    <cellStyle name="Összesen 7" xfId="247"/>
    <cellStyle name="Pénznem 2" xfId="248"/>
    <cellStyle name="Rossz 2" xfId="249"/>
    <cellStyle name="Rossz 3" xfId="250"/>
    <cellStyle name="Rossz 4" xfId="251"/>
    <cellStyle name="Rossz 5" xfId="252"/>
    <cellStyle name="Rossz 6" xfId="253"/>
    <cellStyle name="Rossz 7" xfId="254"/>
    <cellStyle name="Semleges 2" xfId="255"/>
    <cellStyle name="Semleges 3" xfId="256"/>
    <cellStyle name="Semleges 4" xfId="257"/>
    <cellStyle name="Semleges 5" xfId="258"/>
    <cellStyle name="Semleges 6" xfId="259"/>
    <cellStyle name="Semleges 7" xfId="260"/>
    <cellStyle name="Számítás 2" xfId="261"/>
    <cellStyle name="Számítás 3" xfId="262"/>
    <cellStyle name="Számítás 4" xfId="263"/>
    <cellStyle name="Számítás 5" xfId="264"/>
    <cellStyle name="Számítás 6" xfId="265"/>
    <cellStyle name="Számítás 7" xfId="2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1543050</xdr:colOff>
      <xdr:row>0</xdr:row>
      <xdr:rowOff>123825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971675" y="1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ad&#225;s-munkala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ev&#233;tel-munkala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md. Önkorm.kötelező "/>
      <sheetName val="Kmd. Önkorm.önként"/>
      <sheetName val="Kmd. Hivatal kötelező"/>
      <sheetName val="Kmd. Hivatal önként"/>
      <sheetName val="Kmd. Hivatal állami felad."/>
      <sheetName val="Kmd. Város Gondn.kötelező"/>
      <sheetName val="Körmendi Kult. Közp.kötelezö"/>
      <sheetName val="Faludi F Könyvtár kötelező "/>
      <sheetName val="Múzeum önként vállalt"/>
      <sheetName val="kiadások  összesen "/>
      <sheetName val="Munka1"/>
    </sheetNames>
    <sheetDataSet>
      <sheetData sheetId="0">
        <row r="2">
          <cell r="C2">
            <v>43668930</v>
          </cell>
        </row>
        <row r="3">
          <cell r="C3">
            <v>15644135</v>
          </cell>
        </row>
        <row r="4">
          <cell r="C4">
            <v>59313065</v>
          </cell>
        </row>
        <row r="5">
          <cell r="C5">
            <v>12499201</v>
          </cell>
        </row>
        <row r="6">
          <cell r="C6">
            <v>488564587</v>
          </cell>
        </row>
        <row r="7">
          <cell r="C7">
            <v>20667000</v>
          </cell>
        </row>
        <row r="8">
          <cell r="C8">
            <v>5875524</v>
          </cell>
        </row>
        <row r="9">
          <cell r="C9">
            <v>668667533</v>
          </cell>
        </row>
        <row r="10">
          <cell r="C10">
            <v>20800000</v>
          </cell>
        </row>
        <row r="11">
          <cell r="C11">
            <v>41650000</v>
          </cell>
        </row>
        <row r="12">
          <cell r="C12">
            <v>25386547</v>
          </cell>
        </row>
        <row r="13">
          <cell r="C13">
            <v>762379604</v>
          </cell>
        </row>
        <row r="14">
          <cell r="C14">
            <v>1343423457</v>
          </cell>
        </row>
        <row r="15">
          <cell r="C15">
            <v>1900000</v>
          </cell>
        </row>
        <row r="16">
          <cell r="C16">
            <v>1466704855</v>
          </cell>
        </row>
        <row r="17">
          <cell r="C17">
            <v>4803150</v>
          </cell>
        </row>
        <row r="18">
          <cell r="C18">
            <v>31330034</v>
          </cell>
        </row>
        <row r="19">
          <cell r="C19">
            <v>512354770</v>
          </cell>
        </row>
        <row r="20">
          <cell r="C20">
            <v>2017092809</v>
          </cell>
        </row>
        <row r="21">
          <cell r="C21">
            <v>127751467</v>
          </cell>
        </row>
        <row r="23">
          <cell r="C23">
            <v>32904957</v>
          </cell>
        </row>
        <row r="24">
          <cell r="C24">
            <v>160656424</v>
          </cell>
        </row>
        <row r="26">
          <cell r="C26">
            <v>14839295</v>
          </cell>
        </row>
        <row r="27">
          <cell r="C27">
            <v>57649284</v>
          </cell>
        </row>
        <row r="28">
          <cell r="C28">
            <v>72488579</v>
          </cell>
        </row>
        <row r="29">
          <cell r="C29">
            <v>2250237812</v>
          </cell>
        </row>
        <row r="30">
          <cell r="C30">
            <v>3593661269</v>
          </cell>
        </row>
        <row r="31">
          <cell r="C31">
            <v>708297265</v>
          </cell>
        </row>
        <row r="32">
          <cell r="C32">
            <v>4301958534</v>
          </cell>
        </row>
      </sheetData>
      <sheetData sheetId="1"/>
      <sheetData sheetId="2">
        <row r="2">
          <cell r="C2">
            <v>131788808</v>
          </cell>
        </row>
        <row r="4">
          <cell r="C4">
            <v>131788808</v>
          </cell>
        </row>
        <row r="5">
          <cell r="C5">
            <v>29864996</v>
          </cell>
        </row>
        <row r="6">
          <cell r="C6">
            <v>34800000</v>
          </cell>
        </row>
        <row r="13">
          <cell r="C13">
            <v>0</v>
          </cell>
        </row>
        <row r="14">
          <cell r="C14">
            <v>196453804</v>
          </cell>
        </row>
        <row r="18">
          <cell r="C18">
            <v>1000000</v>
          </cell>
        </row>
        <row r="19">
          <cell r="C19">
            <v>270000</v>
          </cell>
        </row>
        <row r="20">
          <cell r="C20">
            <v>1270000</v>
          </cell>
          <cell r="BL20">
            <v>1270000</v>
          </cell>
        </row>
        <row r="24">
          <cell r="C24">
            <v>0</v>
          </cell>
          <cell r="BL24">
            <v>0</v>
          </cell>
        </row>
        <row r="28">
          <cell r="C28">
            <v>0</v>
          </cell>
        </row>
        <row r="29">
          <cell r="C29">
            <v>1270000</v>
          </cell>
        </row>
        <row r="30">
          <cell r="C30">
            <v>197723804</v>
          </cell>
        </row>
        <row r="32">
          <cell r="C32">
            <v>197723804</v>
          </cell>
        </row>
      </sheetData>
      <sheetData sheetId="3"/>
      <sheetData sheetId="4">
        <row r="2">
          <cell r="AX2">
            <v>37752000</v>
          </cell>
        </row>
        <row r="3">
          <cell r="AX3">
            <v>0</v>
          </cell>
        </row>
        <row r="4">
          <cell r="AX4">
            <v>37752000</v>
          </cell>
        </row>
        <row r="5">
          <cell r="AX5">
            <v>7362000</v>
          </cell>
        </row>
        <row r="6">
          <cell r="AX6">
            <v>4500000</v>
          </cell>
        </row>
        <row r="7">
          <cell r="AX7">
            <v>0</v>
          </cell>
        </row>
        <row r="8">
          <cell r="AX8">
            <v>0</v>
          </cell>
        </row>
        <row r="9">
          <cell r="AX9">
            <v>0</v>
          </cell>
        </row>
        <row r="10">
          <cell r="AX10">
            <v>0</v>
          </cell>
        </row>
        <row r="11">
          <cell r="AX11">
            <v>0</v>
          </cell>
        </row>
        <row r="12">
          <cell r="AX12">
            <v>0</v>
          </cell>
        </row>
        <row r="13">
          <cell r="AX13">
            <v>0</v>
          </cell>
        </row>
        <row r="14">
          <cell r="AX14">
            <v>49614000</v>
          </cell>
        </row>
        <row r="15">
          <cell r="AX15">
            <v>0</v>
          </cell>
        </row>
        <row r="17">
          <cell r="AX17">
            <v>0</v>
          </cell>
        </row>
        <row r="18">
          <cell r="AX18">
            <v>0</v>
          </cell>
        </row>
        <row r="19">
          <cell r="AX19">
            <v>0</v>
          </cell>
        </row>
        <row r="20">
          <cell r="AX20">
            <v>0</v>
          </cell>
        </row>
        <row r="21">
          <cell r="AX21">
            <v>0</v>
          </cell>
        </row>
        <row r="22">
          <cell r="AX22">
            <v>0</v>
          </cell>
        </row>
        <row r="23">
          <cell r="AX23">
            <v>0</v>
          </cell>
        </row>
        <row r="24">
          <cell r="AX24">
            <v>0</v>
          </cell>
        </row>
        <row r="25">
          <cell r="AX25">
            <v>0</v>
          </cell>
        </row>
        <row r="26">
          <cell r="AX26">
            <v>0</v>
          </cell>
        </row>
        <row r="27">
          <cell r="AX27">
            <v>0</v>
          </cell>
        </row>
        <row r="28">
          <cell r="AX28">
            <v>0</v>
          </cell>
        </row>
        <row r="29">
          <cell r="AX29">
            <v>0</v>
          </cell>
        </row>
        <row r="30">
          <cell r="AX30">
            <v>49614000</v>
          </cell>
        </row>
        <row r="31">
          <cell r="AX31">
            <v>0</v>
          </cell>
        </row>
        <row r="32">
          <cell r="AX32">
            <v>49614000</v>
          </cell>
        </row>
      </sheetData>
      <sheetData sheetId="5">
        <row r="2">
          <cell r="C2">
            <v>78042312</v>
          </cell>
        </row>
        <row r="4">
          <cell r="C4">
            <v>78042312</v>
          </cell>
        </row>
        <row r="5">
          <cell r="C5">
            <v>17424651</v>
          </cell>
        </row>
        <row r="6">
          <cell r="C6">
            <v>314700861</v>
          </cell>
        </row>
        <row r="13">
          <cell r="C13">
            <v>0</v>
          </cell>
        </row>
        <row r="14">
          <cell r="C14">
            <v>410167824</v>
          </cell>
        </row>
        <row r="18">
          <cell r="C18">
            <v>4633748</v>
          </cell>
        </row>
        <row r="19">
          <cell r="C19">
            <v>1386112</v>
          </cell>
        </row>
        <row r="20">
          <cell r="C20">
            <v>6019860</v>
          </cell>
          <cell r="BL20">
            <v>6019860</v>
          </cell>
        </row>
        <row r="24">
          <cell r="C24">
            <v>0</v>
          </cell>
          <cell r="BL24">
            <v>0</v>
          </cell>
        </row>
        <row r="26">
          <cell r="C26">
            <v>5800000</v>
          </cell>
        </row>
        <row r="28">
          <cell r="C28">
            <v>5800000</v>
          </cell>
        </row>
        <row r="29">
          <cell r="C29">
            <v>11819860</v>
          </cell>
        </row>
        <row r="30">
          <cell r="C30">
            <v>421987684</v>
          </cell>
        </row>
        <row r="32">
          <cell r="C32">
            <v>421987684</v>
          </cell>
        </row>
      </sheetData>
      <sheetData sheetId="6">
        <row r="2">
          <cell r="C2">
            <v>40616060</v>
          </cell>
        </row>
        <row r="3">
          <cell r="C3">
            <v>4688940</v>
          </cell>
        </row>
        <row r="4">
          <cell r="C4">
            <v>45305000</v>
          </cell>
        </row>
        <row r="5">
          <cell r="C5">
            <v>9486466</v>
          </cell>
        </row>
        <row r="6">
          <cell r="C6">
            <v>76112000</v>
          </cell>
        </row>
        <row r="13">
          <cell r="C13">
            <v>0</v>
          </cell>
        </row>
        <row r="14">
          <cell r="C14">
            <v>130903466</v>
          </cell>
        </row>
        <row r="16">
          <cell r="C16">
            <v>59130148</v>
          </cell>
        </row>
        <row r="19">
          <cell r="C19">
            <v>15965140</v>
          </cell>
        </row>
        <row r="20">
          <cell r="C20">
            <v>75095288</v>
          </cell>
          <cell r="BL20">
            <v>75095288</v>
          </cell>
        </row>
        <row r="24">
          <cell r="C24">
            <v>0</v>
          </cell>
          <cell r="BL24">
            <v>0</v>
          </cell>
        </row>
        <row r="28">
          <cell r="C28">
            <v>0</v>
          </cell>
        </row>
        <row r="29">
          <cell r="C29">
            <v>75095288</v>
          </cell>
        </row>
        <row r="30">
          <cell r="C30">
            <v>205998754</v>
          </cell>
        </row>
        <row r="32">
          <cell r="C32">
            <v>205998754</v>
          </cell>
        </row>
      </sheetData>
      <sheetData sheetId="7">
        <row r="2">
          <cell r="C2">
            <v>34419385</v>
          </cell>
        </row>
        <row r="3">
          <cell r="C3">
            <v>200000</v>
          </cell>
        </row>
        <row r="4">
          <cell r="C4">
            <v>34619385</v>
          </cell>
        </row>
        <row r="5">
          <cell r="C5">
            <v>6734300</v>
          </cell>
        </row>
        <row r="6">
          <cell r="C6">
            <v>10400000</v>
          </cell>
        </row>
        <row r="13">
          <cell r="C13">
            <v>0</v>
          </cell>
        </row>
        <row r="14">
          <cell r="C14">
            <v>51753685</v>
          </cell>
        </row>
        <row r="20">
          <cell r="C20">
            <v>0</v>
          </cell>
          <cell r="BL20">
            <v>0</v>
          </cell>
        </row>
        <row r="24">
          <cell r="C24">
            <v>0</v>
          </cell>
          <cell r="BL24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51753685</v>
          </cell>
        </row>
        <row r="32">
          <cell r="C32">
            <v>51753685</v>
          </cell>
        </row>
      </sheetData>
      <sheetData sheetId="8">
        <row r="2">
          <cell r="C2">
            <v>15333400</v>
          </cell>
        </row>
        <row r="3">
          <cell r="C3">
            <v>6858750</v>
          </cell>
        </row>
        <row r="4">
          <cell r="C4">
            <v>22192150</v>
          </cell>
        </row>
        <row r="5">
          <cell r="C5">
            <v>4233367</v>
          </cell>
        </row>
        <row r="6">
          <cell r="C6">
            <v>11200000</v>
          </cell>
        </row>
        <row r="13">
          <cell r="C13">
            <v>0</v>
          </cell>
        </row>
        <row r="14">
          <cell r="C14">
            <v>37625517</v>
          </cell>
        </row>
        <row r="20">
          <cell r="C20">
            <v>0</v>
          </cell>
          <cell r="BL20">
            <v>0</v>
          </cell>
        </row>
        <row r="24">
          <cell r="C24">
            <v>0</v>
          </cell>
          <cell r="BL24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37625517</v>
          </cell>
        </row>
        <row r="32">
          <cell r="C32">
            <v>37625517</v>
          </cell>
        </row>
      </sheetData>
      <sheetData sheetId="9">
        <row r="5">
          <cell r="F5">
            <v>409012720</v>
          </cell>
          <cell r="AL5">
            <v>409012720</v>
          </cell>
        </row>
        <row r="6">
          <cell r="F6">
            <v>87604981</v>
          </cell>
          <cell r="AL6">
            <v>87604981</v>
          </cell>
        </row>
        <row r="7">
          <cell r="AL7">
            <v>940277448</v>
          </cell>
        </row>
        <row r="8">
          <cell r="F8">
            <v>20667000</v>
          </cell>
          <cell r="AL8">
            <v>20667000</v>
          </cell>
        </row>
        <row r="9">
          <cell r="AL9">
            <v>5875524</v>
          </cell>
        </row>
        <row r="10">
          <cell r="F10">
            <v>668667533</v>
          </cell>
          <cell r="AL10">
            <v>668667533</v>
          </cell>
        </row>
        <row r="11">
          <cell r="AL11">
            <v>20800000</v>
          </cell>
        </row>
        <row r="12">
          <cell r="F12">
            <v>41650000</v>
          </cell>
        </row>
        <row r="21">
          <cell r="F21">
            <v>2099477957</v>
          </cell>
          <cell r="AL21">
            <v>2099477957</v>
          </cell>
        </row>
        <row r="25">
          <cell r="F25">
            <v>160656424</v>
          </cell>
          <cell r="AL25">
            <v>160656424</v>
          </cell>
        </row>
        <row r="26">
          <cell r="F26">
            <v>0</v>
          </cell>
        </row>
        <row r="27">
          <cell r="F27">
            <v>20639295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md. Önkorm.kötelező "/>
      <sheetName val="Kmd. Önkorm.önként"/>
      <sheetName val="Kmd. Hivatal kötelező"/>
      <sheetName val="Kmd. Város Gondn.kötelező"/>
      <sheetName val="Körmendi Kult. Közp.kötelezö"/>
      <sheetName val="Faludi F Könyvtár kötelező "/>
      <sheetName val="Múzeum önként vállalt"/>
      <sheetName val="Bevételek  összesen "/>
    </sheetNames>
    <sheetDataSet>
      <sheetData sheetId="0">
        <row r="2">
          <cell r="C2">
            <v>77730103</v>
          </cell>
        </row>
        <row r="3">
          <cell r="C3">
            <v>249421399</v>
          </cell>
        </row>
        <row r="4">
          <cell r="C4">
            <v>265628832</v>
          </cell>
        </row>
        <row r="5">
          <cell r="C5">
            <v>13530220</v>
          </cell>
        </row>
        <row r="7">
          <cell r="C7">
            <v>606310554</v>
          </cell>
        </row>
        <row r="8">
          <cell r="C8">
            <v>85451934</v>
          </cell>
        </row>
        <row r="9">
          <cell r="C9">
            <v>691762488</v>
          </cell>
        </row>
        <row r="10">
          <cell r="C10">
            <v>18515176</v>
          </cell>
        </row>
        <row r="11">
          <cell r="C11">
            <v>862000000</v>
          </cell>
        </row>
        <row r="12">
          <cell r="C12">
            <v>34000000</v>
          </cell>
        </row>
        <row r="14">
          <cell r="C14">
            <v>2500000</v>
          </cell>
        </row>
        <row r="15">
          <cell r="C15">
            <v>898500000</v>
          </cell>
        </row>
        <row r="16">
          <cell r="C16">
            <v>137145000</v>
          </cell>
        </row>
        <row r="18">
          <cell r="C18">
            <v>52300000</v>
          </cell>
        </row>
        <row r="19">
          <cell r="C19">
            <v>52300000</v>
          </cell>
        </row>
        <row r="20">
          <cell r="C20">
            <v>5000000</v>
          </cell>
        </row>
        <row r="21">
          <cell r="C21">
            <v>360000</v>
          </cell>
        </row>
        <row r="22">
          <cell r="C22">
            <v>30000000</v>
          </cell>
        </row>
        <row r="23">
          <cell r="C23">
            <v>30360000</v>
          </cell>
        </row>
        <row r="24">
          <cell r="C24">
            <v>759117520</v>
          </cell>
        </row>
        <row r="25">
          <cell r="C25">
            <v>418432907</v>
          </cell>
        </row>
        <row r="26">
          <cell r="C26">
            <v>1164119681</v>
          </cell>
        </row>
        <row r="27">
          <cell r="C27">
            <v>98613391</v>
          </cell>
          <cell r="BB27">
            <v>98613391</v>
          </cell>
        </row>
        <row r="28">
          <cell r="C28">
            <v>20599371</v>
          </cell>
        </row>
        <row r="29">
          <cell r="C29">
            <v>2460882870</v>
          </cell>
        </row>
        <row r="30">
          <cell r="C30">
            <v>1833582664</v>
          </cell>
        </row>
        <row r="31">
          <cell r="C31">
            <v>4294465534</v>
          </cell>
        </row>
      </sheetData>
      <sheetData sheetId="1">
        <row r="2">
          <cell r="AQ2">
            <v>0</v>
          </cell>
        </row>
        <row r="3">
          <cell r="AQ3">
            <v>0</v>
          </cell>
        </row>
        <row r="4">
          <cell r="AQ4">
            <v>0</v>
          </cell>
        </row>
        <row r="5">
          <cell r="AQ5">
            <v>7493000</v>
          </cell>
        </row>
        <row r="6">
          <cell r="AQ6">
            <v>0</v>
          </cell>
        </row>
        <row r="7">
          <cell r="AQ7">
            <v>7493000</v>
          </cell>
        </row>
        <row r="8">
          <cell r="AQ8">
            <v>0</v>
          </cell>
        </row>
        <row r="9">
          <cell r="AQ9">
            <v>7493000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>
            <v>0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>
            <v>0</v>
          </cell>
        </row>
        <row r="18">
          <cell r="AQ18">
            <v>0</v>
          </cell>
        </row>
        <row r="19">
          <cell r="AQ19">
            <v>0</v>
          </cell>
        </row>
        <row r="20">
          <cell r="AQ20">
            <v>0</v>
          </cell>
        </row>
        <row r="22">
          <cell r="AQ22">
            <v>0</v>
          </cell>
        </row>
        <row r="23">
          <cell r="AQ23">
            <v>0</v>
          </cell>
        </row>
        <row r="24">
          <cell r="AQ24">
            <v>0</v>
          </cell>
        </row>
        <row r="25">
          <cell r="AQ25">
            <v>0</v>
          </cell>
        </row>
        <row r="26">
          <cell r="AQ26">
            <v>0</v>
          </cell>
        </row>
        <row r="28">
          <cell r="AQ28">
            <v>0</v>
          </cell>
        </row>
        <row r="29">
          <cell r="AQ29">
            <v>0</v>
          </cell>
        </row>
        <row r="30">
          <cell r="AQ30">
            <v>7493000</v>
          </cell>
        </row>
        <row r="31">
          <cell r="AQ31">
            <v>7493000</v>
          </cell>
        </row>
      </sheetData>
      <sheetData sheetId="2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9500000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237837804</v>
          </cell>
          <cell r="BA28">
            <v>237837804</v>
          </cell>
        </row>
        <row r="29">
          <cell r="C29">
            <v>237837804</v>
          </cell>
        </row>
        <row r="30">
          <cell r="C30">
            <v>9500000</v>
          </cell>
        </row>
        <row r="31">
          <cell r="C31">
            <v>247337804</v>
          </cell>
        </row>
      </sheetData>
      <sheetData sheetId="3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170021572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251966112</v>
          </cell>
          <cell r="BA28">
            <v>251966112</v>
          </cell>
        </row>
        <row r="29">
          <cell r="C29">
            <v>251966112</v>
          </cell>
        </row>
        <row r="30">
          <cell r="C30">
            <v>170021572</v>
          </cell>
        </row>
        <row r="31">
          <cell r="C31">
            <v>421987684</v>
          </cell>
        </row>
      </sheetData>
      <sheetData sheetId="4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71483978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17000000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2500000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7">
          <cell r="C27">
            <v>0</v>
          </cell>
        </row>
        <row r="28">
          <cell r="C28">
            <v>115014776</v>
          </cell>
          <cell r="BA28">
            <v>115014776</v>
          </cell>
        </row>
        <row r="29">
          <cell r="C29">
            <v>115014776</v>
          </cell>
        </row>
        <row r="30">
          <cell r="C30">
            <v>90983978</v>
          </cell>
        </row>
        <row r="31">
          <cell r="C31">
            <v>205998754</v>
          </cell>
        </row>
      </sheetData>
      <sheetData sheetId="5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2000000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49753685</v>
          </cell>
          <cell r="BA28">
            <v>49753685</v>
          </cell>
        </row>
        <row r="29">
          <cell r="C29">
            <v>49753685</v>
          </cell>
        </row>
        <row r="30">
          <cell r="C30">
            <v>2000000</v>
          </cell>
        </row>
        <row r="31">
          <cell r="C31">
            <v>51753685</v>
          </cell>
        </row>
      </sheetData>
      <sheetData sheetId="6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4500000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33125517</v>
          </cell>
          <cell r="BA28">
            <v>33125517</v>
          </cell>
        </row>
        <row r="29">
          <cell r="C29">
            <v>33125517</v>
          </cell>
        </row>
        <row r="30">
          <cell r="C30">
            <v>4500000</v>
          </cell>
        </row>
        <row r="31">
          <cell r="C31">
            <v>37625517</v>
          </cell>
        </row>
      </sheetData>
      <sheetData sheetId="7">
        <row r="8">
          <cell r="AC8">
            <v>613803554</v>
          </cell>
        </row>
        <row r="11">
          <cell r="C11">
            <v>89999154</v>
          </cell>
        </row>
        <row r="16">
          <cell r="E16">
            <v>898500000</v>
          </cell>
        </row>
        <row r="17">
          <cell r="AC17">
            <v>340166572</v>
          </cell>
        </row>
        <row r="20">
          <cell r="E20">
            <v>52300000</v>
          </cell>
        </row>
        <row r="21">
          <cell r="AC21">
            <v>7500000</v>
          </cell>
        </row>
        <row r="22">
          <cell r="AC22">
            <v>360000</v>
          </cell>
        </row>
        <row r="23">
          <cell r="AC23">
            <v>30000000</v>
          </cell>
        </row>
        <row r="26">
          <cell r="C26">
            <v>418432907</v>
          </cell>
        </row>
        <row r="27">
          <cell r="C27">
            <v>1164119681</v>
          </cell>
          <cell r="E27">
            <v>1164119681</v>
          </cell>
        </row>
        <row r="28">
          <cell r="E28">
            <v>98613391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opLeftCell="A16" zoomScaleNormal="100" workbookViewId="0">
      <selection activeCell="A35" sqref="A35"/>
    </sheetView>
  </sheetViews>
  <sheetFormatPr defaultRowHeight="15"/>
  <cols>
    <col min="1" max="1" width="85.28515625" bestFit="1" customWidth="1"/>
    <col min="2" max="2" width="20.42578125" style="63" bestFit="1" customWidth="1"/>
    <col min="3" max="3" width="80.42578125" style="62" bestFit="1" customWidth="1"/>
    <col min="4" max="4" width="20.7109375" style="62" bestFit="1" customWidth="1"/>
    <col min="5" max="5" width="13.5703125" style="62" bestFit="1" customWidth="1"/>
    <col min="6" max="6" width="14.5703125" style="62" bestFit="1" customWidth="1"/>
    <col min="7" max="7" width="10.85546875" style="62" bestFit="1" customWidth="1"/>
    <col min="8" max="8" width="11.5703125" style="62" bestFit="1" customWidth="1"/>
  </cols>
  <sheetData>
    <row r="1" spans="1:6" ht="54" customHeight="1">
      <c r="A1" s="107" t="s">
        <v>128</v>
      </c>
      <c r="B1" s="108" t="s">
        <v>492</v>
      </c>
      <c r="C1" s="107" t="s">
        <v>129</v>
      </c>
      <c r="D1" s="108" t="s">
        <v>492</v>
      </c>
    </row>
    <row r="2" spans="1:6" ht="30" customHeight="1">
      <c r="A2" s="109" t="s">
        <v>130</v>
      </c>
      <c r="B2" s="110"/>
      <c r="C2" s="109" t="s">
        <v>130</v>
      </c>
      <c r="D2" s="111"/>
    </row>
    <row r="3" spans="1:6" ht="30" customHeight="1">
      <c r="A3" s="80" t="s">
        <v>131</v>
      </c>
      <c r="B3" s="80">
        <f>'[1]kiadások  összesen '!$F$5</f>
        <v>409012720</v>
      </c>
      <c r="C3" s="81" t="s">
        <v>264</v>
      </c>
      <c r="D3" s="80">
        <f>'[2]Bevételek  összesen '!$AC$8</f>
        <v>613803554</v>
      </c>
    </row>
    <row r="4" spans="1:6" ht="30" customHeight="1">
      <c r="A4" s="80" t="s">
        <v>132</v>
      </c>
      <c r="B4" s="80">
        <f>'[1]kiadások  összesen '!$F$6</f>
        <v>87604981</v>
      </c>
      <c r="C4" s="81" t="s">
        <v>263</v>
      </c>
      <c r="D4" s="80">
        <f>1000000+1000000+1200000</f>
        <v>3200000</v>
      </c>
    </row>
    <row r="5" spans="1:6" ht="30" customHeight="1">
      <c r="A5" s="80" t="s">
        <v>133</v>
      </c>
      <c r="B5" s="80">
        <v>655124975</v>
      </c>
      <c r="C5" s="81" t="s">
        <v>304</v>
      </c>
      <c r="D5" s="80">
        <f>11000000</f>
        <v>11000000</v>
      </c>
    </row>
    <row r="6" spans="1:6" ht="30" customHeight="1">
      <c r="A6" s="80" t="s">
        <v>286</v>
      </c>
      <c r="B6" s="80">
        <f>14499333</f>
        <v>14499333</v>
      </c>
      <c r="C6" s="81" t="s">
        <v>317</v>
      </c>
      <c r="D6" s="80">
        <f>26461594</f>
        <v>26461594</v>
      </c>
    </row>
    <row r="7" spans="1:6" ht="30" customHeight="1">
      <c r="A7" s="80" t="s">
        <v>392</v>
      </c>
      <c r="B7" s="80">
        <v>270653140</v>
      </c>
      <c r="C7" s="81" t="s">
        <v>305</v>
      </c>
      <c r="D7" s="80">
        <f>34790340+10000000</f>
        <v>44790340</v>
      </c>
      <c r="E7" s="63"/>
      <c r="F7" s="63">
        <f>D3+D4+D5+D6+D7</f>
        <v>699255488</v>
      </c>
    </row>
    <row r="8" spans="1:6" ht="30" customHeight="1">
      <c r="A8" s="80" t="s">
        <v>134</v>
      </c>
      <c r="B8" s="80">
        <f>'[1]kiadások  összesen '!$F$8</f>
        <v>20667000</v>
      </c>
      <c r="C8" s="81" t="s">
        <v>464</v>
      </c>
      <c r="D8" s="80">
        <f>'[2]Bevételek  összesen '!$E$16</f>
        <v>898500000</v>
      </c>
      <c r="F8" s="63"/>
    </row>
    <row r="9" spans="1:6" ht="30" customHeight="1">
      <c r="A9" s="80" t="s">
        <v>466</v>
      </c>
      <c r="B9" s="80">
        <f>'[1]kiadások  összesen '!$AL$9</f>
        <v>5875524</v>
      </c>
      <c r="C9" s="81" t="s">
        <v>463</v>
      </c>
      <c r="D9" s="80">
        <f>'[2]Bevételek  összesen '!$AC$17-D10-D11</f>
        <v>260336572</v>
      </c>
      <c r="F9" s="63"/>
    </row>
    <row r="10" spans="1:6" ht="30" customHeight="1">
      <c r="A10" s="80" t="s">
        <v>135</v>
      </c>
      <c r="B10" s="80">
        <f>'[1]kiadások  összesen '!$F$10</f>
        <v>668667533</v>
      </c>
      <c r="C10" s="81" t="s">
        <v>462</v>
      </c>
      <c r="D10" s="80">
        <v>72000000</v>
      </c>
    </row>
    <row r="11" spans="1:6" ht="30" customHeight="1">
      <c r="A11" s="80" t="s">
        <v>461</v>
      </c>
      <c r="B11" s="80">
        <f>'[1]kiadások  összesen '!$F$12</f>
        <v>41650000</v>
      </c>
      <c r="C11" s="81" t="s">
        <v>284</v>
      </c>
      <c r="D11" s="80">
        <v>7830000</v>
      </c>
      <c r="F11" s="63"/>
    </row>
    <row r="12" spans="1:6" ht="30" customHeight="1">
      <c r="A12" s="80" t="s">
        <v>465</v>
      </c>
      <c r="B12" s="80">
        <f>'[1]kiadások  összesen '!$AL$11</f>
        <v>20800000</v>
      </c>
      <c r="C12" s="81" t="s">
        <v>468</v>
      </c>
      <c r="D12" s="80">
        <f>'[2]Bevételek  összesen '!$AC$21</f>
        <v>7500000</v>
      </c>
      <c r="F12" s="63"/>
    </row>
    <row r="13" spans="1:6" ht="30" customHeight="1">
      <c r="A13" s="80" t="s">
        <v>270</v>
      </c>
      <c r="B13" s="80">
        <f>18198892</f>
        <v>18198892</v>
      </c>
      <c r="C13" s="84" t="s">
        <v>298</v>
      </c>
      <c r="D13" s="87">
        <f>SUM(D2:D12)</f>
        <v>1945422060</v>
      </c>
      <c r="E13" s="63"/>
      <c r="F13" s="63"/>
    </row>
    <row r="14" spans="1:6" ht="30" customHeight="1">
      <c r="A14" s="80" t="s">
        <v>467</v>
      </c>
      <c r="B14" s="80">
        <f>7187655</f>
        <v>7187655</v>
      </c>
      <c r="C14" s="81" t="s">
        <v>391</v>
      </c>
      <c r="D14" s="80">
        <f>'[2]Kmd. Önkorm.kötelező '!$C$28</f>
        <v>20599371</v>
      </c>
      <c r="E14" s="63"/>
      <c r="F14" s="63"/>
    </row>
    <row r="15" spans="1:6" ht="30" customHeight="1">
      <c r="A15" s="87" t="s">
        <v>297</v>
      </c>
      <c r="B15" s="87">
        <f>SUM(B1:B14)</f>
        <v>2219941753</v>
      </c>
      <c r="C15" s="81" t="s">
        <v>266</v>
      </c>
      <c r="D15" s="80">
        <f>5465655+155579340+257387018</f>
        <v>418432013</v>
      </c>
      <c r="E15" s="63"/>
      <c r="F15" s="63"/>
    </row>
    <row r="16" spans="1:6" ht="30" customHeight="1">
      <c r="A16" s="80" t="s">
        <v>272</v>
      </c>
      <c r="B16" s="80">
        <v>20599371</v>
      </c>
      <c r="C16" s="81" t="s">
        <v>303</v>
      </c>
      <c r="D16" s="80">
        <f>'[2]Bevételek  összesen '!$E$28</f>
        <v>98613391</v>
      </c>
      <c r="E16" s="63"/>
      <c r="F16" s="63"/>
    </row>
    <row r="17" spans="1:8" s="1" customFormat="1" ht="30" customHeight="1">
      <c r="A17" s="87" t="s">
        <v>299</v>
      </c>
      <c r="B17" s="87">
        <f>SUM(B15:B16)</f>
        <v>2240541124</v>
      </c>
      <c r="C17" s="84" t="s">
        <v>298</v>
      </c>
      <c r="D17" s="87">
        <f>D13+D14+D15+D16</f>
        <v>2483066835</v>
      </c>
      <c r="E17" s="11"/>
      <c r="F17" s="11"/>
      <c r="G17" s="10"/>
      <c r="H17" s="10"/>
    </row>
    <row r="18" spans="1:8" ht="30" customHeight="1">
      <c r="A18" s="84"/>
      <c r="B18" s="80"/>
      <c r="C18" s="83"/>
      <c r="D18" s="112"/>
      <c r="E18" s="63"/>
      <c r="G18" s="63"/>
      <c r="H18" s="63"/>
    </row>
    <row r="19" spans="1:8" ht="30" customHeight="1">
      <c r="A19" s="84" t="s">
        <v>136</v>
      </c>
      <c r="B19" s="80"/>
      <c r="C19" s="84" t="s">
        <v>136</v>
      </c>
      <c r="D19" s="80"/>
      <c r="F19" s="63"/>
    </row>
    <row r="20" spans="1:8" ht="30" customHeight="1">
      <c r="A20" s="81" t="s">
        <v>137</v>
      </c>
      <c r="B20" s="80">
        <f>'[1]kiadások  összesen '!$F$21</f>
        <v>2099477957</v>
      </c>
      <c r="C20" s="81" t="s">
        <v>138</v>
      </c>
      <c r="D20" s="85">
        <f>'[2]Bevételek  összesen '!$C$11</f>
        <v>89999154</v>
      </c>
    </row>
    <row r="21" spans="1:8" ht="30" customHeight="1">
      <c r="A21" s="81" t="s">
        <v>139</v>
      </c>
      <c r="B21" s="80">
        <f>'[1]kiadások  összesen '!$F$25</f>
        <v>160656424</v>
      </c>
      <c r="C21" s="81" t="s">
        <v>140</v>
      </c>
      <c r="D21" s="80">
        <f>'[2]Bevételek  összesen '!$E$20</f>
        <v>52300000</v>
      </c>
      <c r="F21" s="154"/>
    </row>
    <row r="22" spans="1:8" ht="30" customHeight="1">
      <c r="A22" s="81" t="s">
        <v>141</v>
      </c>
      <c r="B22" s="80">
        <f>'[1]kiadások  összesen '!$F$26+'[1]kiadások  összesen '!$F$27</f>
        <v>20639295</v>
      </c>
      <c r="C22" s="81" t="s">
        <v>265</v>
      </c>
      <c r="D22" s="80">
        <f>'[2]Bevételek  összesen '!$AC$22+'[2]Bevételek  összesen '!$AC$23</f>
        <v>30360000</v>
      </c>
      <c r="F22" s="64"/>
    </row>
    <row r="23" spans="1:8" ht="30" customHeight="1">
      <c r="A23" s="81" t="s">
        <v>308</v>
      </c>
      <c r="B23" s="80">
        <f>40952743</f>
        <v>40952743</v>
      </c>
      <c r="C23" s="84" t="s">
        <v>142</v>
      </c>
      <c r="D23" s="87">
        <f>SUM(D20:D22)</f>
        <v>172659154</v>
      </c>
      <c r="E23" s="63"/>
      <c r="F23" s="64"/>
    </row>
    <row r="24" spans="1:8" ht="30" customHeight="1">
      <c r="A24" s="81" t="s">
        <v>309</v>
      </c>
      <c r="B24" s="80">
        <v>8790676</v>
      </c>
      <c r="C24" s="86" t="s">
        <v>398</v>
      </c>
      <c r="D24" s="80">
        <f>'[2]Kmd. Önkorm.kötelező '!$C$24</f>
        <v>759117520</v>
      </c>
      <c r="F24" s="64"/>
    </row>
    <row r="25" spans="1:8" ht="30" customHeight="1">
      <c r="A25" s="81" t="s">
        <v>310</v>
      </c>
      <c r="B25" s="80">
        <v>7905865</v>
      </c>
      <c r="C25" s="81" t="s">
        <v>285</v>
      </c>
      <c r="D25" s="80">
        <f>340600000</f>
        <v>340600000</v>
      </c>
      <c r="F25" s="64"/>
    </row>
    <row r="26" spans="1:8" ht="30" customHeight="1">
      <c r="A26" s="84" t="s">
        <v>120</v>
      </c>
      <c r="B26" s="87">
        <f>SUM(B19:B25)</f>
        <v>2338422960</v>
      </c>
      <c r="C26" s="81" t="s">
        <v>397</v>
      </c>
      <c r="D26" s="80">
        <v>128828894</v>
      </c>
      <c r="F26" s="154"/>
    </row>
    <row r="27" spans="1:8" ht="30" customHeight="1">
      <c r="A27" s="82"/>
      <c r="B27" s="80"/>
      <c r="C27" s="81" t="s">
        <v>396</v>
      </c>
      <c r="D27" s="80">
        <f>766175659-71483978</f>
        <v>694691681</v>
      </c>
      <c r="F27" s="154"/>
    </row>
    <row r="28" spans="1:8" ht="30" customHeight="1">
      <c r="A28" s="81"/>
      <c r="B28" s="80"/>
      <c r="C28" s="233" t="s">
        <v>300</v>
      </c>
      <c r="D28" s="234">
        <f>SUM(D24:D27)</f>
        <v>1923238095</v>
      </c>
      <c r="F28" s="154"/>
    </row>
    <row r="29" spans="1:8" ht="30" customHeight="1">
      <c r="A29" s="84" t="s">
        <v>302</v>
      </c>
      <c r="B29" s="87">
        <f>B26</f>
        <v>2338422960</v>
      </c>
      <c r="C29" s="84" t="s">
        <v>301</v>
      </c>
      <c r="D29" s="87">
        <f>D23+D28</f>
        <v>2095897249</v>
      </c>
      <c r="E29" s="63"/>
      <c r="F29" s="63"/>
    </row>
    <row r="30" spans="1:8" ht="30" customHeight="1">
      <c r="A30" s="84" t="s">
        <v>143</v>
      </c>
      <c r="B30" s="87">
        <f>SUM(B17+B29)</f>
        <v>4578964084</v>
      </c>
      <c r="C30" s="84" t="s">
        <v>144</v>
      </c>
      <c r="D30" s="87">
        <f>SUM(D17+D29)</f>
        <v>4578964084</v>
      </c>
    </row>
    <row r="31" spans="1:8">
      <c r="A31" s="2"/>
      <c r="B31" s="61"/>
      <c r="C31" s="155"/>
      <c r="D31" s="61"/>
    </row>
    <row r="32" spans="1:8">
      <c r="D32" s="60">
        <v>4578964084</v>
      </c>
      <c r="F32" s="63"/>
    </row>
    <row r="33" spans="2:8" s="1" customFormat="1">
      <c r="B33" s="63">
        <v>4558364713</v>
      </c>
      <c r="C33" s="11"/>
      <c r="D33" s="10"/>
      <c r="E33" s="10"/>
      <c r="F33" s="11"/>
      <c r="G33" s="11"/>
      <c r="H33" s="11"/>
    </row>
    <row r="34" spans="2:8">
      <c r="D34" s="63">
        <f>B30-D30</f>
        <v>0</v>
      </c>
      <c r="F34" s="63"/>
      <c r="G34" s="63"/>
      <c r="H34" s="63"/>
    </row>
    <row r="35" spans="2:8">
      <c r="B35" s="63">
        <f>B30-B33</f>
        <v>20599371</v>
      </c>
      <c r="E35" s="63"/>
      <c r="F35" s="63"/>
      <c r="G35" s="63"/>
      <c r="H35" s="63"/>
    </row>
    <row r="36" spans="2:8">
      <c r="D36" s="63"/>
      <c r="F36" s="63"/>
      <c r="G36" s="63"/>
      <c r="H36" s="63"/>
    </row>
    <row r="37" spans="2:8">
      <c r="F37" s="63"/>
      <c r="G37" s="63"/>
      <c r="H37" s="63"/>
    </row>
    <row r="38" spans="2:8">
      <c r="D38" s="63"/>
      <c r="F38" s="63"/>
      <c r="G38" s="63"/>
      <c r="H38" s="63"/>
    </row>
    <row r="39" spans="2:8">
      <c r="D39" s="63"/>
      <c r="F39" s="63"/>
      <c r="G39" s="63"/>
      <c r="H39" s="63"/>
    </row>
    <row r="40" spans="2:8">
      <c r="D40" s="63"/>
      <c r="E40" s="63"/>
      <c r="F40" s="63"/>
    </row>
    <row r="41" spans="2:8">
      <c r="D41" s="63"/>
      <c r="E41" s="63"/>
      <c r="F41" s="63"/>
    </row>
    <row r="42" spans="2:8">
      <c r="D42" s="63"/>
      <c r="E42" s="63"/>
      <c r="F42" s="63"/>
    </row>
    <row r="43" spans="2:8">
      <c r="D43" s="63"/>
      <c r="E43" s="63"/>
      <c r="F43" s="63"/>
    </row>
    <row r="44" spans="2:8">
      <c r="D44" s="63"/>
      <c r="E44" s="63"/>
      <c r="F44" s="63"/>
    </row>
    <row r="45" spans="2:8">
      <c r="C45" s="156"/>
      <c r="D45" s="63"/>
      <c r="F45" s="63"/>
    </row>
    <row r="46" spans="2:8">
      <c r="C46" s="63"/>
      <c r="D46" s="63"/>
      <c r="F46" s="63"/>
    </row>
    <row r="47" spans="2:8">
      <c r="D47" s="63"/>
      <c r="F47" s="63"/>
    </row>
    <row r="48" spans="2:8">
      <c r="B48" s="157"/>
      <c r="C48" s="156"/>
      <c r="D48" s="63"/>
      <c r="E48" s="63"/>
      <c r="F48" s="63"/>
      <c r="G48" s="63"/>
    </row>
    <row r="49" spans="3:7">
      <c r="D49" s="63"/>
      <c r="E49" s="63"/>
      <c r="F49" s="63"/>
      <c r="G49" s="63"/>
    </row>
    <row r="50" spans="3:7">
      <c r="C50" s="63"/>
      <c r="D50" s="63"/>
      <c r="E50" s="63"/>
      <c r="F50" s="63"/>
      <c r="G50" s="63"/>
    </row>
    <row r="51" spans="3:7">
      <c r="D51" s="63"/>
      <c r="E51" s="63"/>
      <c r="F51" s="63"/>
      <c r="G51" s="63"/>
    </row>
    <row r="52" spans="3:7">
      <c r="D52" s="63"/>
      <c r="E52" s="63"/>
      <c r="F52" s="63"/>
      <c r="G52" s="63"/>
    </row>
    <row r="53" spans="3:7">
      <c r="D53" s="63"/>
      <c r="E53" s="63"/>
      <c r="F53" s="63"/>
      <c r="G53" s="63"/>
    </row>
  </sheetData>
  <phoneticPr fontId="28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>
    <oddHeader xml:space="preserve">&amp;C&amp;"Times New Roman,Normál"&amp;20 Körmend Város Önkormányzata és Intézményei 2019. évi kiemelt kiadási és bevételi jogcímei&amp;R&amp;"Times New Roman,Normál"&amp;16
"1. melléklet .../2019. (...)  önkormányzati rendelethez
adatok Ft-ban"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B1:D28"/>
  <sheetViews>
    <sheetView tabSelected="1" view="pageBreakPreview" zoomScale="60" zoomScaleNormal="100" workbookViewId="0">
      <selection activeCell="J27" sqref="J27"/>
    </sheetView>
  </sheetViews>
  <sheetFormatPr defaultRowHeight="15"/>
  <cols>
    <col min="2" max="2" width="61.140625" bestFit="1" customWidth="1"/>
    <col min="3" max="3" width="12.7109375" bestFit="1" customWidth="1"/>
  </cols>
  <sheetData>
    <row r="1" spans="2:4">
      <c r="B1" s="257"/>
      <c r="C1" s="257"/>
    </row>
    <row r="2" spans="2:4">
      <c r="B2" s="257"/>
      <c r="C2" s="257"/>
    </row>
    <row r="3" spans="2:4">
      <c r="B3" s="257"/>
      <c r="C3" s="257"/>
    </row>
    <row r="4" spans="2:4">
      <c r="B4" s="257"/>
      <c r="C4" s="257"/>
    </row>
    <row r="5" spans="2:4" ht="45">
      <c r="B5" s="258"/>
      <c r="C5" s="262" t="s">
        <v>515</v>
      </c>
      <c r="D5" s="230"/>
    </row>
    <row r="6" spans="2:4">
      <c r="B6" s="258" t="s">
        <v>495</v>
      </c>
      <c r="C6" s="259">
        <v>16000000</v>
      </c>
    </row>
    <row r="7" spans="2:4">
      <c r="B7" s="258" t="s">
        <v>496</v>
      </c>
      <c r="C7" s="259">
        <v>1327000</v>
      </c>
    </row>
    <row r="8" spans="2:4">
      <c r="B8" s="258" t="s">
        <v>497</v>
      </c>
      <c r="C8" s="259">
        <v>158000</v>
      </c>
    </row>
    <row r="9" spans="2:4">
      <c r="B9" s="258" t="s">
        <v>505</v>
      </c>
      <c r="C9" s="259">
        <v>220000</v>
      </c>
    </row>
    <row r="10" spans="2:4">
      <c r="B10" s="258" t="s">
        <v>498</v>
      </c>
      <c r="C10" s="259">
        <v>580000</v>
      </c>
    </row>
    <row r="11" spans="2:4">
      <c r="B11" s="258" t="s">
        <v>499</v>
      </c>
      <c r="C11" s="259">
        <v>616000</v>
      </c>
    </row>
    <row r="12" spans="2:4">
      <c r="B12" s="258" t="s">
        <v>500</v>
      </c>
      <c r="C12" s="259">
        <v>190000</v>
      </c>
    </row>
    <row r="13" spans="2:4">
      <c r="B13" s="258" t="s">
        <v>506</v>
      </c>
      <c r="C13" s="259">
        <v>580000</v>
      </c>
    </row>
    <row r="14" spans="2:4">
      <c r="B14" s="258" t="s">
        <v>507</v>
      </c>
      <c r="C14" s="259">
        <v>97000</v>
      </c>
    </row>
    <row r="15" spans="2:4">
      <c r="B15" s="258" t="s">
        <v>508</v>
      </c>
      <c r="C15" s="259">
        <v>137000</v>
      </c>
    </row>
    <row r="16" spans="2:4">
      <c r="B16" s="258" t="s">
        <v>509</v>
      </c>
      <c r="C16" s="259">
        <v>296000</v>
      </c>
    </row>
    <row r="17" spans="2:3">
      <c r="B17" s="258" t="s">
        <v>510</v>
      </c>
      <c r="C17" s="259">
        <v>205000</v>
      </c>
    </row>
    <row r="18" spans="2:3">
      <c r="B18" s="258" t="s">
        <v>511</v>
      </c>
      <c r="C18" s="259">
        <v>342000</v>
      </c>
    </row>
    <row r="19" spans="2:3">
      <c r="B19" s="258" t="s">
        <v>512</v>
      </c>
      <c r="C19" s="259">
        <v>205000</v>
      </c>
    </row>
    <row r="20" spans="2:3">
      <c r="B20" s="258" t="s">
        <v>513</v>
      </c>
      <c r="C20" s="259">
        <v>154000</v>
      </c>
    </row>
    <row r="21" spans="2:3">
      <c r="B21" s="258" t="s">
        <v>514</v>
      </c>
      <c r="C21" s="259">
        <v>342000</v>
      </c>
    </row>
    <row r="22" spans="2:3">
      <c r="B22" s="260" t="s">
        <v>187</v>
      </c>
      <c r="C22" s="261">
        <f>SUM(C6:C21)</f>
        <v>21449000</v>
      </c>
    </row>
    <row r="23" spans="2:3">
      <c r="B23" s="257"/>
      <c r="C23" s="256"/>
    </row>
    <row r="24" spans="2:3">
      <c r="B24" s="257"/>
      <c r="C24" s="257"/>
    </row>
    <row r="25" spans="2:3">
      <c r="B25" s="257"/>
      <c r="C25" s="257"/>
    </row>
    <row r="26" spans="2:3">
      <c r="B26" s="257"/>
      <c r="C26" s="257"/>
    </row>
    <row r="27" spans="2:3">
      <c r="B27" s="257"/>
      <c r="C27" s="257"/>
    </row>
    <row r="28" spans="2:3">
      <c r="B28" s="257"/>
      <c r="C28" s="257"/>
    </row>
  </sheetData>
  <pageMargins left="0.7" right="0.7" top="0.75" bottom="0.75" header="0.3" footer="0.3"/>
  <pageSetup paperSize="9" scale="94" orientation="portrait" r:id="rId1"/>
  <headerFooter>
    <oddHeader>&amp;CKörmend Város Önkormányzata által nyújtott közvetett támogatások 2019. évre&amp;R
"12. melléklet .../2019. (...) önkormányzati rendelethez
adatok Ft-ban"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" sqref="D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U943"/>
  <sheetViews>
    <sheetView topLeftCell="A225" zoomScale="25" zoomScaleNormal="25" zoomScaleSheetLayoutView="50" zoomScalePageLayoutView="50" workbookViewId="0">
      <selection activeCell="F231" sqref="F231"/>
    </sheetView>
  </sheetViews>
  <sheetFormatPr defaultColWidth="9.140625" defaultRowHeight="57.75" customHeight="1"/>
  <cols>
    <col min="1" max="1" width="255.7109375" style="79" bestFit="1" customWidth="1"/>
    <col min="2" max="2" width="27" style="70" bestFit="1" customWidth="1"/>
    <col min="3" max="3" width="55.5703125" style="70" bestFit="1" customWidth="1"/>
    <col min="4" max="4" width="46.42578125" style="70" bestFit="1" customWidth="1"/>
    <col min="5" max="5" width="70.140625" style="70" bestFit="1" customWidth="1"/>
    <col min="6" max="6" width="63" style="70" bestFit="1" customWidth="1"/>
    <col min="7" max="16384" width="9.140625" style="70"/>
  </cols>
  <sheetData>
    <row r="1" spans="1:55" ht="35.25" customHeight="1">
      <c r="A1" s="269" t="s">
        <v>0</v>
      </c>
      <c r="B1" s="266" t="s">
        <v>316</v>
      </c>
      <c r="C1" s="275" t="s">
        <v>244</v>
      </c>
      <c r="D1" s="276"/>
      <c r="E1" s="276"/>
      <c r="F1" s="276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55" ht="20.25" customHeight="1">
      <c r="A2" s="270"/>
      <c r="B2" s="267"/>
      <c r="C2" s="276"/>
      <c r="D2" s="276"/>
      <c r="E2" s="276"/>
      <c r="F2" s="276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55" ht="137.25">
      <c r="A3" s="271"/>
      <c r="B3" s="268"/>
      <c r="C3" s="115" t="s">
        <v>314</v>
      </c>
      <c r="D3" s="115" t="s">
        <v>315</v>
      </c>
      <c r="E3" s="115" t="s">
        <v>313</v>
      </c>
      <c r="F3" s="116" t="s">
        <v>260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55" ht="99.95" customHeight="1">
      <c r="A4" s="117" t="s">
        <v>42</v>
      </c>
      <c r="B4" s="118" t="s">
        <v>43</v>
      </c>
      <c r="C4" s="113">
        <f>'[2]Kmd. Önkorm.kötelező '!$C2</f>
        <v>77730103</v>
      </c>
      <c r="D4" s="113">
        <f>'[2]Kmd. Önkorm.önként'!$AQ2</f>
        <v>0</v>
      </c>
      <c r="E4" s="113">
        <v>0</v>
      </c>
      <c r="F4" s="113">
        <f>SUM(C4:E4)</f>
        <v>77730103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55" ht="99.95" customHeight="1">
      <c r="A5" s="117" t="s">
        <v>44</v>
      </c>
      <c r="B5" s="118" t="s">
        <v>45</v>
      </c>
      <c r="C5" s="113">
        <f>'[2]Kmd. Önkorm.kötelező '!$C3</f>
        <v>249421399</v>
      </c>
      <c r="D5" s="113">
        <f>'[2]Kmd. Önkorm.önként'!$AQ3</f>
        <v>0</v>
      </c>
      <c r="E5" s="113">
        <v>0</v>
      </c>
      <c r="F5" s="113">
        <f t="shared" ref="F5:F33" si="0">SUM(C5:E5)</f>
        <v>249421399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55" ht="99.95" customHeight="1">
      <c r="A6" s="117" t="s">
        <v>46</v>
      </c>
      <c r="B6" s="118" t="s">
        <v>47</v>
      </c>
      <c r="C6" s="113">
        <f>'[2]Kmd. Önkorm.kötelező '!$C4</f>
        <v>265628832</v>
      </c>
      <c r="D6" s="113">
        <f>'[2]Kmd. Önkorm.önként'!$AQ4</f>
        <v>0</v>
      </c>
      <c r="E6" s="113">
        <v>0</v>
      </c>
      <c r="F6" s="113">
        <f t="shared" si="0"/>
        <v>265628832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55" ht="99.95" customHeight="1">
      <c r="A7" s="117" t="s">
        <v>48</v>
      </c>
      <c r="B7" s="118" t="s">
        <v>49</v>
      </c>
      <c r="C7" s="113">
        <f>'[2]Kmd. Önkorm.kötelező '!$C5</f>
        <v>13530220</v>
      </c>
      <c r="D7" s="113">
        <f>'[2]Kmd. Önkorm.önként'!$AQ5</f>
        <v>7493000</v>
      </c>
      <c r="E7" s="113">
        <v>0</v>
      </c>
      <c r="F7" s="113">
        <f t="shared" si="0"/>
        <v>21023220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55" ht="99.95" customHeight="1">
      <c r="A8" s="117" t="s">
        <v>50</v>
      </c>
      <c r="B8" s="118" t="s">
        <v>51</v>
      </c>
      <c r="C8" s="113">
        <f>'[2]Kmd. Önkorm.kötelező '!$C6</f>
        <v>0</v>
      </c>
      <c r="D8" s="113">
        <f>'[2]Kmd. Önkorm.önként'!$AQ6</f>
        <v>0</v>
      </c>
      <c r="E8" s="113">
        <v>0</v>
      </c>
      <c r="F8" s="113">
        <f t="shared" si="0"/>
        <v>0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55" ht="99.95" customHeight="1">
      <c r="A9" s="119" t="s">
        <v>117</v>
      </c>
      <c r="B9" s="120" t="s">
        <v>53</v>
      </c>
      <c r="C9" s="113">
        <f>'[2]Kmd. Önkorm.kötelező '!$C7</f>
        <v>606310554</v>
      </c>
      <c r="D9" s="113">
        <f>'[2]Kmd. Önkorm.önként'!$AQ7</f>
        <v>7493000</v>
      </c>
      <c r="E9" s="113">
        <v>0</v>
      </c>
      <c r="F9" s="113">
        <f t="shared" si="0"/>
        <v>613803554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</row>
    <row r="10" spans="1:55" ht="99.95" customHeight="1" thickBot="1">
      <c r="A10" s="119" t="s">
        <v>54</v>
      </c>
      <c r="B10" s="118" t="s">
        <v>55</v>
      </c>
      <c r="C10" s="113">
        <f>'[2]Kmd. Önkorm.kötelező '!$C8</f>
        <v>85451934</v>
      </c>
      <c r="D10" s="113">
        <f>'[2]Kmd. Önkorm.önként'!$AQ8</f>
        <v>0</v>
      </c>
      <c r="E10" s="113">
        <v>0</v>
      </c>
      <c r="F10" s="113">
        <f t="shared" si="0"/>
        <v>85451934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</row>
    <row r="11" spans="1:55" s="72" customFormat="1" ht="99.95" customHeight="1" thickBot="1">
      <c r="A11" s="121" t="s">
        <v>56</v>
      </c>
      <c r="B11" s="122" t="s">
        <v>57</v>
      </c>
      <c r="C11" s="114">
        <f>'[2]Kmd. Önkorm.kötelező '!$C9</f>
        <v>691762488</v>
      </c>
      <c r="D11" s="113">
        <f>'[2]Kmd. Önkorm.önként'!$AQ9</f>
        <v>7493000</v>
      </c>
      <c r="E11" s="114">
        <v>0</v>
      </c>
      <c r="F11" s="114">
        <f t="shared" si="0"/>
        <v>699255488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</row>
    <row r="12" spans="1:55" s="72" customFormat="1" ht="99.95" customHeight="1" thickBot="1">
      <c r="A12" s="121" t="s">
        <v>58</v>
      </c>
      <c r="B12" s="122" t="s">
        <v>59</v>
      </c>
      <c r="C12" s="114">
        <f>'[2]Kmd. Önkorm.kötelező '!$C10</f>
        <v>18515176</v>
      </c>
      <c r="D12" s="113">
        <f>'[2]Kmd. Önkorm.önként'!$AQ10</f>
        <v>0</v>
      </c>
      <c r="E12" s="114">
        <v>0</v>
      </c>
      <c r="F12" s="114">
        <f t="shared" si="0"/>
        <v>18515176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</row>
    <row r="13" spans="1:55" ht="99.95" customHeight="1">
      <c r="A13" s="119" t="s">
        <v>292</v>
      </c>
      <c r="B13" s="118" t="s">
        <v>61</v>
      </c>
      <c r="C13" s="113">
        <f>'[2]Kmd. Önkorm.kötelező '!$C11</f>
        <v>862000000</v>
      </c>
      <c r="D13" s="113">
        <f>'[2]Kmd. Önkorm.önként'!$AQ11</f>
        <v>0</v>
      </c>
      <c r="E13" s="113">
        <v>0</v>
      </c>
      <c r="F13" s="113">
        <f t="shared" si="0"/>
        <v>862000000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</row>
    <row r="14" spans="1:55" ht="99.95" customHeight="1">
      <c r="A14" s="119" t="s">
        <v>62</v>
      </c>
      <c r="B14" s="118" t="s">
        <v>63</v>
      </c>
      <c r="C14" s="113">
        <f>'[2]Kmd. Önkorm.kötelező '!$C12</f>
        <v>34000000</v>
      </c>
      <c r="D14" s="113">
        <f>'[2]Kmd. Önkorm.önként'!$AQ12</f>
        <v>0</v>
      </c>
      <c r="E14" s="113">
        <v>0</v>
      </c>
      <c r="F14" s="113">
        <f t="shared" si="0"/>
        <v>34000000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</row>
    <row r="15" spans="1:55" ht="99.95" customHeight="1">
      <c r="A15" s="119" t="s">
        <v>293</v>
      </c>
      <c r="B15" s="118" t="s">
        <v>164</v>
      </c>
      <c r="C15" s="113">
        <f>'[2]Kmd. Önkorm.kötelező '!$C13</f>
        <v>0</v>
      </c>
      <c r="D15" s="113">
        <f>'[2]Kmd. Önkorm.önként'!$AQ13</f>
        <v>0</v>
      </c>
      <c r="E15" s="113">
        <v>0</v>
      </c>
      <c r="F15" s="113">
        <f t="shared" si="0"/>
        <v>0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</row>
    <row r="16" spans="1:55" ht="99.95" customHeight="1" thickBot="1">
      <c r="A16" s="119" t="s">
        <v>64</v>
      </c>
      <c r="B16" s="118" t="s">
        <v>65</v>
      </c>
      <c r="C16" s="113">
        <f>'[2]Kmd. Önkorm.kötelező '!$C14</f>
        <v>2500000</v>
      </c>
      <c r="D16" s="113">
        <f>'[2]Kmd. Önkorm.önként'!$AQ14</f>
        <v>0</v>
      </c>
      <c r="E16" s="113">
        <v>0</v>
      </c>
      <c r="F16" s="113">
        <f t="shared" si="0"/>
        <v>2500000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</row>
    <row r="17" spans="1:56" s="72" customFormat="1" ht="99.95" customHeight="1" thickBot="1">
      <c r="A17" s="121" t="s">
        <v>124</v>
      </c>
      <c r="B17" s="122" t="s">
        <v>67</v>
      </c>
      <c r="C17" s="114">
        <f>'[2]Kmd. Önkorm.kötelező '!$C15</f>
        <v>898500000</v>
      </c>
      <c r="D17" s="113">
        <f>'[2]Kmd. Önkorm.önként'!$AQ15</f>
        <v>0</v>
      </c>
      <c r="E17" s="114">
        <v>0</v>
      </c>
      <c r="F17" s="114">
        <f t="shared" si="0"/>
        <v>898500000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</row>
    <row r="18" spans="1:56" s="72" customFormat="1" ht="99.95" customHeight="1" thickBot="1">
      <c r="A18" s="121" t="s">
        <v>123</v>
      </c>
      <c r="B18" s="122" t="s">
        <v>69</v>
      </c>
      <c r="C18" s="114">
        <f>'[2]Kmd. Önkorm.kötelező '!$C16</f>
        <v>137145000</v>
      </c>
      <c r="D18" s="113">
        <f>'[2]Kmd. Önkorm.önként'!$AQ16</f>
        <v>0</v>
      </c>
      <c r="E18" s="114">
        <v>0</v>
      </c>
      <c r="F18" s="114">
        <f t="shared" si="0"/>
        <v>137145000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</row>
    <row r="19" spans="1:56" ht="99.95" customHeight="1">
      <c r="A19" s="117" t="s">
        <v>70</v>
      </c>
      <c r="B19" s="118" t="s">
        <v>71</v>
      </c>
      <c r="C19" s="113">
        <f>'[2]Kmd. Önkorm.kötelező '!$C17</f>
        <v>0</v>
      </c>
      <c r="D19" s="113">
        <f>'[2]Kmd. Önkorm.önként'!$AQ17</f>
        <v>0</v>
      </c>
      <c r="E19" s="113">
        <v>0</v>
      </c>
      <c r="F19" s="113">
        <f t="shared" si="0"/>
        <v>0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</row>
    <row r="20" spans="1:56" s="74" customFormat="1" ht="99.95" customHeight="1" thickBot="1">
      <c r="A20" s="123" t="s">
        <v>121</v>
      </c>
      <c r="B20" s="122" t="s">
        <v>73</v>
      </c>
      <c r="C20" s="114">
        <f>'[2]Kmd. Önkorm.kötelező '!$C18</f>
        <v>52300000</v>
      </c>
      <c r="D20" s="113">
        <f>'[2]Kmd. Önkorm.önként'!$AQ18</f>
        <v>0</v>
      </c>
      <c r="E20" s="114">
        <v>0</v>
      </c>
      <c r="F20" s="114">
        <f t="shared" si="0"/>
        <v>52300000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3"/>
    </row>
    <row r="21" spans="1:56" s="75" customFormat="1" ht="99.95" customHeight="1" thickBot="1">
      <c r="A21" s="117" t="s">
        <v>122</v>
      </c>
      <c r="B21" s="118" t="s">
        <v>73</v>
      </c>
      <c r="C21" s="113">
        <f>'[2]Kmd. Önkorm.kötelező '!$C19</f>
        <v>52300000</v>
      </c>
      <c r="D21" s="113">
        <f>'[2]Kmd. Önkorm.önként'!$AQ19</f>
        <v>0</v>
      </c>
      <c r="E21" s="113">
        <v>0</v>
      </c>
      <c r="F21" s="113">
        <f t="shared" si="0"/>
        <v>52300000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</row>
    <row r="22" spans="1:56" s="72" customFormat="1" ht="99.95" customHeight="1" thickBot="1">
      <c r="A22" s="123" t="s">
        <v>125</v>
      </c>
      <c r="B22" s="122" t="s">
        <v>75</v>
      </c>
      <c r="C22" s="114">
        <f>'[2]Kmd. Önkorm.kötelező '!$C20</f>
        <v>5000000</v>
      </c>
      <c r="D22" s="113">
        <f>'[2]Kmd. Önkorm.önként'!$AQ20</f>
        <v>0</v>
      </c>
      <c r="E22" s="114">
        <v>0</v>
      </c>
      <c r="F22" s="114">
        <f t="shared" si="0"/>
        <v>5000000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</row>
    <row r="23" spans="1:56" s="71" customFormat="1" ht="99.95" customHeight="1">
      <c r="A23" s="117" t="s">
        <v>255</v>
      </c>
      <c r="B23" s="118" t="s">
        <v>254</v>
      </c>
      <c r="C23" s="113">
        <f>'[2]Kmd. Önkorm.kötelező '!$C21</f>
        <v>360000</v>
      </c>
      <c r="D23" s="113">
        <f>'[2]Kmd. Önkorm.önként'!$AQ21</f>
        <v>0</v>
      </c>
      <c r="E23" s="113">
        <v>0</v>
      </c>
      <c r="F23" s="113">
        <f t="shared" si="0"/>
        <v>360000</v>
      </c>
    </row>
    <row r="24" spans="1:56" ht="99.95" customHeight="1" thickBot="1">
      <c r="A24" s="117" t="s">
        <v>76</v>
      </c>
      <c r="B24" s="118" t="s">
        <v>77</v>
      </c>
      <c r="C24" s="113">
        <f>'[2]Kmd. Önkorm.kötelező '!$C22</f>
        <v>30000000</v>
      </c>
      <c r="D24" s="113">
        <f>'[2]Kmd. Önkorm.önként'!$AQ22</f>
        <v>0</v>
      </c>
      <c r="E24" s="113">
        <v>0</v>
      </c>
      <c r="F24" s="113">
        <f t="shared" si="0"/>
        <v>30000000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</row>
    <row r="25" spans="1:56" s="72" customFormat="1" ht="99.95" customHeight="1" thickBot="1">
      <c r="A25" s="123" t="s">
        <v>126</v>
      </c>
      <c r="B25" s="122" t="s">
        <v>80</v>
      </c>
      <c r="C25" s="114">
        <f>'[2]Kmd. Önkorm.kötelező '!$C23</f>
        <v>30360000</v>
      </c>
      <c r="D25" s="113">
        <f>'[2]Kmd. Önkorm.önként'!$AQ23</f>
        <v>0</v>
      </c>
      <c r="E25" s="114">
        <v>0</v>
      </c>
      <c r="F25" s="114">
        <f t="shared" si="0"/>
        <v>30360000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</row>
    <row r="26" spans="1:56" s="76" customFormat="1" ht="99.95" customHeight="1" thickBot="1">
      <c r="A26" s="117" t="s">
        <v>127</v>
      </c>
      <c r="B26" s="118" t="s">
        <v>183</v>
      </c>
      <c r="C26" s="113">
        <f>'[2]Kmd. Önkorm.kötelező '!$C24</f>
        <v>759117520</v>
      </c>
      <c r="D26" s="113">
        <f>'[2]Kmd. Önkorm.önként'!$AQ24</f>
        <v>0</v>
      </c>
      <c r="E26" s="113">
        <v>0</v>
      </c>
      <c r="F26" s="113">
        <f t="shared" si="0"/>
        <v>759117520</v>
      </c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</row>
    <row r="27" spans="1:56" s="72" customFormat="1" ht="99.95" customHeight="1" thickBot="1">
      <c r="A27" s="117" t="s">
        <v>275</v>
      </c>
      <c r="B27" s="118" t="s">
        <v>183</v>
      </c>
      <c r="C27" s="113">
        <f>'[2]Kmd. Önkorm.kötelező '!$C25</f>
        <v>418432907</v>
      </c>
      <c r="D27" s="113">
        <f>'[2]Kmd. Önkorm.önként'!$AQ25</f>
        <v>0</v>
      </c>
      <c r="E27" s="113">
        <v>0</v>
      </c>
      <c r="F27" s="113">
        <f t="shared" si="0"/>
        <v>418432907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</row>
    <row r="28" spans="1:56" s="72" customFormat="1" ht="99.95" customHeight="1" thickBot="1">
      <c r="A28" s="124" t="s">
        <v>242</v>
      </c>
      <c r="B28" s="118" t="s">
        <v>90</v>
      </c>
      <c r="C28" s="113">
        <f>'[2]Kmd. Önkorm.kötelező '!$C26</f>
        <v>1164119681</v>
      </c>
      <c r="D28" s="113">
        <f>'[2]Kmd. Önkorm.önként'!$AQ26</f>
        <v>0</v>
      </c>
      <c r="E28" s="113">
        <v>0</v>
      </c>
      <c r="F28" s="113">
        <f t="shared" si="0"/>
        <v>1164119681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</row>
    <row r="29" spans="1:56" s="77" customFormat="1" ht="99.95" customHeight="1" thickBot="1">
      <c r="A29" s="124" t="s">
        <v>312</v>
      </c>
      <c r="B29" s="118" t="s">
        <v>90</v>
      </c>
      <c r="C29" s="113">
        <f>'[2]Kmd. Önkorm.kötelező '!$C27</f>
        <v>98613391</v>
      </c>
      <c r="D29" s="113">
        <f>'[2]Kmd. Önkorm.önként'!$AQ27</f>
        <v>0</v>
      </c>
      <c r="E29" s="113">
        <v>0</v>
      </c>
      <c r="F29" s="113">
        <f t="shared" si="0"/>
        <v>98613391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</row>
    <row r="30" spans="1:56" s="77" customFormat="1" ht="99.95" customHeight="1" thickBot="1">
      <c r="A30" s="117" t="s">
        <v>261</v>
      </c>
      <c r="B30" s="118" t="s">
        <v>256</v>
      </c>
      <c r="C30" s="113">
        <f>'[2]Kmd. Önkorm.kötelező '!$C28</f>
        <v>20599371</v>
      </c>
      <c r="D30" s="113">
        <f>'[2]Kmd. Önkorm.önként'!$AQ28</f>
        <v>0</v>
      </c>
      <c r="E30" s="113">
        <v>0</v>
      </c>
      <c r="F30" s="113">
        <f t="shared" si="0"/>
        <v>20599371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</row>
    <row r="31" spans="1:56" s="72" customFormat="1" ht="99.95" customHeight="1" thickBot="1">
      <c r="A31" s="123" t="s">
        <v>181</v>
      </c>
      <c r="B31" s="122" t="s">
        <v>182</v>
      </c>
      <c r="C31" s="114">
        <f>'[2]Kmd. Önkorm.kötelező '!$C29</f>
        <v>2460882870</v>
      </c>
      <c r="D31" s="113">
        <f>'[2]Kmd. Önkorm.önként'!$AQ29</f>
        <v>0</v>
      </c>
      <c r="E31" s="114">
        <v>0</v>
      </c>
      <c r="F31" s="114">
        <f t="shared" si="0"/>
        <v>2460882870</v>
      </c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</row>
    <row r="32" spans="1:56" s="72" customFormat="1" ht="99.95" customHeight="1" thickBot="1">
      <c r="A32" s="117" t="s">
        <v>78</v>
      </c>
      <c r="B32" s="118" t="s">
        <v>79</v>
      </c>
      <c r="C32" s="113">
        <f>'[2]Kmd. Önkorm.kötelező '!$C30</f>
        <v>1833582664</v>
      </c>
      <c r="D32" s="113">
        <f>'[2]Kmd. Önkorm.önként'!$AQ30</f>
        <v>7493000</v>
      </c>
      <c r="E32" s="113">
        <v>0</v>
      </c>
      <c r="F32" s="113">
        <f t="shared" si="0"/>
        <v>1841075664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</row>
    <row r="33" spans="1:6" s="71" customFormat="1" ht="99.95" customHeight="1">
      <c r="A33" s="123" t="s">
        <v>184</v>
      </c>
      <c r="B33" s="122" t="s">
        <v>185</v>
      </c>
      <c r="C33" s="114">
        <f>'[2]Kmd. Önkorm.kötelező '!$C31</f>
        <v>4294465534</v>
      </c>
      <c r="D33" s="113">
        <f>'[2]Kmd. Önkorm.önként'!$AQ31</f>
        <v>7493000</v>
      </c>
      <c r="E33" s="114">
        <v>0</v>
      </c>
      <c r="F33" s="114">
        <f t="shared" si="0"/>
        <v>4301958534</v>
      </c>
    </row>
    <row r="34" spans="1:6" s="71" customFormat="1" ht="57.75" customHeight="1">
      <c r="A34" s="269" t="s">
        <v>0</v>
      </c>
      <c r="B34" s="266" t="s">
        <v>316</v>
      </c>
      <c r="C34" s="275" t="s">
        <v>2</v>
      </c>
      <c r="D34" s="276"/>
      <c r="E34" s="276"/>
      <c r="F34" s="276"/>
    </row>
    <row r="35" spans="1:6" s="71" customFormat="1" ht="57.75" customHeight="1">
      <c r="A35" s="270"/>
      <c r="B35" s="267"/>
      <c r="C35" s="276"/>
      <c r="D35" s="276"/>
      <c r="E35" s="276"/>
      <c r="F35" s="276"/>
    </row>
    <row r="36" spans="1:6" s="71" customFormat="1" ht="137.25">
      <c r="A36" s="271"/>
      <c r="B36" s="268"/>
      <c r="C36" s="115" t="s">
        <v>314</v>
      </c>
      <c r="D36" s="115" t="s">
        <v>315</v>
      </c>
      <c r="E36" s="115" t="s">
        <v>313</v>
      </c>
      <c r="F36" s="116" t="s">
        <v>260</v>
      </c>
    </row>
    <row r="37" spans="1:6" s="71" customFormat="1" ht="99.95" customHeight="1">
      <c r="A37" s="117" t="s">
        <v>42</v>
      </c>
      <c r="B37" s="118" t="s">
        <v>43</v>
      </c>
      <c r="C37" s="113">
        <f>'[2]Kmd. Hivatal kötelező'!$C2</f>
        <v>0</v>
      </c>
      <c r="D37" s="113">
        <v>0</v>
      </c>
      <c r="E37" s="113">
        <v>0</v>
      </c>
      <c r="F37" s="113">
        <f>SUM(C37:E37)</f>
        <v>0</v>
      </c>
    </row>
    <row r="38" spans="1:6" s="71" customFormat="1" ht="99.95" customHeight="1">
      <c r="A38" s="117" t="s">
        <v>44</v>
      </c>
      <c r="B38" s="118" t="s">
        <v>45</v>
      </c>
      <c r="C38" s="113">
        <f>'[2]Kmd. Hivatal kötelező'!$C3</f>
        <v>0</v>
      </c>
      <c r="D38" s="113">
        <v>0</v>
      </c>
      <c r="E38" s="113">
        <v>0</v>
      </c>
      <c r="F38" s="113">
        <f t="shared" ref="F38:F66" si="1">SUM(C38:E38)</f>
        <v>0</v>
      </c>
    </row>
    <row r="39" spans="1:6" s="71" customFormat="1" ht="99.95" customHeight="1">
      <c r="A39" s="117" t="s">
        <v>46</v>
      </c>
      <c r="B39" s="118" t="s">
        <v>47</v>
      </c>
      <c r="C39" s="113">
        <f>'[2]Kmd. Hivatal kötelező'!$C4</f>
        <v>0</v>
      </c>
      <c r="D39" s="113">
        <v>0</v>
      </c>
      <c r="E39" s="113">
        <v>0</v>
      </c>
      <c r="F39" s="113">
        <f t="shared" si="1"/>
        <v>0</v>
      </c>
    </row>
    <row r="40" spans="1:6" s="71" customFormat="1" ht="99.95" customHeight="1">
      <c r="A40" s="117" t="s">
        <v>48</v>
      </c>
      <c r="B40" s="118" t="s">
        <v>49</v>
      </c>
      <c r="C40" s="113">
        <f>'[2]Kmd. Hivatal kötelező'!$C5</f>
        <v>0</v>
      </c>
      <c r="D40" s="113">
        <v>0</v>
      </c>
      <c r="E40" s="113">
        <v>0</v>
      </c>
      <c r="F40" s="113">
        <f t="shared" si="1"/>
        <v>0</v>
      </c>
    </row>
    <row r="41" spans="1:6" s="71" customFormat="1" ht="99.95" customHeight="1">
      <c r="A41" s="117" t="s">
        <v>50</v>
      </c>
      <c r="B41" s="118" t="s">
        <v>51</v>
      </c>
      <c r="C41" s="113">
        <f>'[2]Kmd. Hivatal kötelező'!$C6</f>
        <v>0</v>
      </c>
      <c r="D41" s="113">
        <v>0</v>
      </c>
      <c r="E41" s="113">
        <v>0</v>
      </c>
      <c r="F41" s="113">
        <f t="shared" si="1"/>
        <v>0</v>
      </c>
    </row>
    <row r="42" spans="1:6" s="71" customFormat="1" ht="99.95" customHeight="1">
      <c r="A42" s="119" t="s">
        <v>117</v>
      </c>
      <c r="B42" s="120" t="s">
        <v>53</v>
      </c>
      <c r="C42" s="113">
        <f>'[2]Kmd. Hivatal kötelező'!$C7</f>
        <v>0</v>
      </c>
      <c r="D42" s="113">
        <v>0</v>
      </c>
      <c r="E42" s="113">
        <v>0</v>
      </c>
      <c r="F42" s="113">
        <f t="shared" si="1"/>
        <v>0</v>
      </c>
    </row>
    <row r="43" spans="1:6" s="71" customFormat="1" ht="99.95" customHeight="1">
      <c r="A43" s="119" t="s">
        <v>54</v>
      </c>
      <c r="B43" s="118" t="s">
        <v>55</v>
      </c>
      <c r="C43" s="113">
        <f>'[2]Kmd. Hivatal kötelező'!$C8</f>
        <v>0</v>
      </c>
      <c r="D43" s="113">
        <v>0</v>
      </c>
      <c r="E43" s="113">
        <v>0</v>
      </c>
      <c r="F43" s="113">
        <f t="shared" si="1"/>
        <v>0</v>
      </c>
    </row>
    <row r="44" spans="1:6" s="71" customFormat="1" ht="99.95" customHeight="1">
      <c r="A44" s="121" t="s">
        <v>56</v>
      </c>
      <c r="B44" s="122" t="s">
        <v>57</v>
      </c>
      <c r="C44" s="114">
        <f>'[2]Kmd. Hivatal kötelező'!$C9</f>
        <v>0</v>
      </c>
      <c r="D44" s="114">
        <v>0</v>
      </c>
      <c r="E44" s="114">
        <v>0</v>
      </c>
      <c r="F44" s="114">
        <f t="shared" si="1"/>
        <v>0</v>
      </c>
    </row>
    <row r="45" spans="1:6" s="71" customFormat="1" ht="99.95" customHeight="1">
      <c r="A45" s="121" t="s">
        <v>58</v>
      </c>
      <c r="B45" s="122" t="s">
        <v>59</v>
      </c>
      <c r="C45" s="114">
        <f>'[2]Kmd. Hivatal kötelező'!$C10</f>
        <v>0</v>
      </c>
      <c r="D45" s="114">
        <v>0</v>
      </c>
      <c r="E45" s="114">
        <v>0</v>
      </c>
      <c r="F45" s="114">
        <f t="shared" si="1"/>
        <v>0</v>
      </c>
    </row>
    <row r="46" spans="1:6" s="71" customFormat="1" ht="99.95" customHeight="1">
      <c r="A46" s="119" t="s">
        <v>292</v>
      </c>
      <c r="B46" s="118" t="s">
        <v>61</v>
      </c>
      <c r="C46" s="113">
        <f>'[2]Kmd. Hivatal kötelező'!$C11</f>
        <v>0</v>
      </c>
      <c r="D46" s="113">
        <v>0</v>
      </c>
      <c r="E46" s="113">
        <v>0</v>
      </c>
      <c r="F46" s="113">
        <f t="shared" si="1"/>
        <v>0</v>
      </c>
    </row>
    <row r="47" spans="1:6" s="71" customFormat="1" ht="99.95" customHeight="1">
      <c r="A47" s="119" t="s">
        <v>62</v>
      </c>
      <c r="B47" s="118" t="s">
        <v>63</v>
      </c>
      <c r="C47" s="113">
        <f>'[2]Kmd. Hivatal kötelező'!$C12</f>
        <v>0</v>
      </c>
      <c r="D47" s="113">
        <v>0</v>
      </c>
      <c r="E47" s="113">
        <v>0</v>
      </c>
      <c r="F47" s="113">
        <f t="shared" si="1"/>
        <v>0</v>
      </c>
    </row>
    <row r="48" spans="1:6" s="71" customFormat="1" ht="99.95" customHeight="1">
      <c r="A48" s="119" t="s">
        <v>293</v>
      </c>
      <c r="B48" s="118" t="s">
        <v>164</v>
      </c>
      <c r="C48" s="113">
        <f>'[2]Kmd. Hivatal kötelező'!$C13</f>
        <v>0</v>
      </c>
      <c r="D48" s="113">
        <v>0</v>
      </c>
      <c r="E48" s="113">
        <v>0</v>
      </c>
      <c r="F48" s="113">
        <f t="shared" si="1"/>
        <v>0</v>
      </c>
    </row>
    <row r="49" spans="1:6" s="71" customFormat="1" ht="99.95" customHeight="1">
      <c r="A49" s="119" t="s">
        <v>64</v>
      </c>
      <c r="B49" s="118" t="s">
        <v>65</v>
      </c>
      <c r="C49" s="113">
        <f>'[2]Kmd. Hivatal kötelező'!$C14</f>
        <v>0</v>
      </c>
      <c r="D49" s="113">
        <v>0</v>
      </c>
      <c r="E49" s="113">
        <v>0</v>
      </c>
      <c r="F49" s="113">
        <f t="shared" si="1"/>
        <v>0</v>
      </c>
    </row>
    <row r="50" spans="1:6" s="71" customFormat="1" ht="99.95" customHeight="1">
      <c r="A50" s="121" t="s">
        <v>124</v>
      </c>
      <c r="B50" s="122" t="s">
        <v>67</v>
      </c>
      <c r="C50" s="114">
        <f>'[2]Kmd. Hivatal kötelező'!$C15</f>
        <v>0</v>
      </c>
      <c r="D50" s="114">
        <v>0</v>
      </c>
      <c r="E50" s="114">
        <v>0</v>
      </c>
      <c r="F50" s="114">
        <f t="shared" si="1"/>
        <v>0</v>
      </c>
    </row>
    <row r="51" spans="1:6" s="71" customFormat="1" ht="99.95" customHeight="1">
      <c r="A51" s="121" t="s">
        <v>123</v>
      </c>
      <c r="B51" s="122" t="s">
        <v>69</v>
      </c>
      <c r="C51" s="114">
        <f>'[2]Kmd. Hivatal kötelező'!$C16</f>
        <v>9500000</v>
      </c>
      <c r="D51" s="114">
        <v>0</v>
      </c>
      <c r="E51" s="114">
        <v>0</v>
      </c>
      <c r="F51" s="114">
        <f t="shared" si="1"/>
        <v>9500000</v>
      </c>
    </row>
    <row r="52" spans="1:6" s="71" customFormat="1" ht="99.95" customHeight="1">
      <c r="A52" s="117" t="s">
        <v>70</v>
      </c>
      <c r="B52" s="118" t="s">
        <v>71</v>
      </c>
      <c r="C52" s="113">
        <f>'[2]Kmd. Hivatal kötelező'!$C17</f>
        <v>0</v>
      </c>
      <c r="D52" s="113">
        <v>0</v>
      </c>
      <c r="E52" s="113">
        <v>0</v>
      </c>
      <c r="F52" s="113">
        <f t="shared" si="1"/>
        <v>0</v>
      </c>
    </row>
    <row r="53" spans="1:6" s="71" customFormat="1" ht="99.95" customHeight="1">
      <c r="A53" s="117" t="s">
        <v>121</v>
      </c>
      <c r="B53" s="118" t="s">
        <v>73</v>
      </c>
      <c r="C53" s="113">
        <f>'[2]Kmd. Hivatal kötelező'!$C18</f>
        <v>0</v>
      </c>
      <c r="D53" s="113">
        <v>0</v>
      </c>
      <c r="E53" s="113">
        <v>0</v>
      </c>
      <c r="F53" s="113">
        <f t="shared" si="1"/>
        <v>0</v>
      </c>
    </row>
    <row r="54" spans="1:6" s="71" customFormat="1" ht="99.95" customHeight="1">
      <c r="A54" s="123" t="s">
        <v>122</v>
      </c>
      <c r="B54" s="122" t="s">
        <v>73</v>
      </c>
      <c r="C54" s="114">
        <f>'[2]Kmd. Hivatal kötelező'!$C19</f>
        <v>0</v>
      </c>
      <c r="D54" s="114">
        <v>0</v>
      </c>
      <c r="E54" s="114">
        <v>0</v>
      </c>
      <c r="F54" s="114">
        <f t="shared" si="1"/>
        <v>0</v>
      </c>
    </row>
    <row r="55" spans="1:6" s="71" customFormat="1" ht="99.95" customHeight="1">
      <c r="A55" s="123" t="s">
        <v>125</v>
      </c>
      <c r="B55" s="122" t="s">
        <v>75</v>
      </c>
      <c r="C55" s="114">
        <f>'[2]Kmd. Hivatal kötelező'!$C20</f>
        <v>0</v>
      </c>
      <c r="D55" s="114">
        <v>0</v>
      </c>
      <c r="E55" s="114">
        <v>0</v>
      </c>
      <c r="F55" s="114">
        <f t="shared" si="1"/>
        <v>0</v>
      </c>
    </row>
    <row r="56" spans="1:6" s="71" customFormat="1" ht="99.95" customHeight="1">
      <c r="A56" s="117" t="s">
        <v>255</v>
      </c>
      <c r="B56" s="118" t="s">
        <v>254</v>
      </c>
      <c r="C56" s="113">
        <f>'[2]Kmd. Hivatal kötelező'!$C21</f>
        <v>0</v>
      </c>
      <c r="D56" s="113">
        <v>0</v>
      </c>
      <c r="E56" s="113">
        <v>0</v>
      </c>
      <c r="F56" s="113">
        <f t="shared" si="1"/>
        <v>0</v>
      </c>
    </row>
    <row r="57" spans="1:6" s="71" customFormat="1" ht="99.95" customHeight="1">
      <c r="A57" s="117" t="s">
        <v>76</v>
      </c>
      <c r="B57" s="118" t="s">
        <v>77</v>
      </c>
      <c r="C57" s="113">
        <f>'[2]Kmd. Hivatal kötelező'!$C22</f>
        <v>0</v>
      </c>
      <c r="D57" s="113">
        <v>0</v>
      </c>
      <c r="E57" s="113">
        <v>0</v>
      </c>
      <c r="F57" s="113">
        <f t="shared" si="1"/>
        <v>0</v>
      </c>
    </row>
    <row r="58" spans="1:6" s="71" customFormat="1" ht="99.95" customHeight="1">
      <c r="A58" s="123" t="s">
        <v>126</v>
      </c>
      <c r="B58" s="122" t="s">
        <v>80</v>
      </c>
      <c r="C58" s="114">
        <f>'[2]Kmd. Hivatal kötelező'!$C23</f>
        <v>0</v>
      </c>
      <c r="D58" s="114">
        <v>0</v>
      </c>
      <c r="E58" s="114">
        <v>0</v>
      </c>
      <c r="F58" s="114">
        <f t="shared" si="1"/>
        <v>0</v>
      </c>
    </row>
    <row r="59" spans="1:6" s="71" customFormat="1" ht="99.95" customHeight="1">
      <c r="A59" s="117" t="s">
        <v>127</v>
      </c>
      <c r="B59" s="118" t="s">
        <v>183</v>
      </c>
      <c r="C59" s="113">
        <f>'[2]Kmd. Hivatal kötelező'!$C24</f>
        <v>0</v>
      </c>
      <c r="D59" s="113">
        <v>0</v>
      </c>
      <c r="E59" s="113">
        <v>0</v>
      </c>
      <c r="F59" s="113">
        <f t="shared" si="1"/>
        <v>0</v>
      </c>
    </row>
    <row r="60" spans="1:6" s="71" customFormat="1" ht="99.95" customHeight="1">
      <c r="A60" s="117" t="s">
        <v>275</v>
      </c>
      <c r="B60" s="118" t="s">
        <v>183</v>
      </c>
      <c r="C60" s="113">
        <f>'[2]Kmd. Hivatal kötelező'!$C25</f>
        <v>0</v>
      </c>
      <c r="D60" s="113">
        <v>0</v>
      </c>
      <c r="E60" s="113">
        <v>0</v>
      </c>
      <c r="F60" s="113">
        <f t="shared" si="1"/>
        <v>0</v>
      </c>
    </row>
    <row r="61" spans="1:6" s="71" customFormat="1" ht="99.95" customHeight="1">
      <c r="A61" s="124" t="s">
        <v>242</v>
      </c>
      <c r="B61" s="118" t="s">
        <v>90</v>
      </c>
      <c r="C61" s="113">
        <f>'[2]Kmd. Hivatal kötelező'!$C26</f>
        <v>0</v>
      </c>
      <c r="D61" s="113">
        <v>0</v>
      </c>
      <c r="E61" s="113">
        <v>0</v>
      </c>
      <c r="F61" s="113">
        <f t="shared" si="1"/>
        <v>0</v>
      </c>
    </row>
    <row r="62" spans="1:6" s="71" customFormat="1" ht="99.95" customHeight="1">
      <c r="A62" s="124" t="s">
        <v>312</v>
      </c>
      <c r="B62" s="118" t="s">
        <v>90</v>
      </c>
      <c r="C62" s="113">
        <f>'[2]Kmd. Hivatal kötelező'!$C27</f>
        <v>0</v>
      </c>
      <c r="D62" s="113">
        <v>0</v>
      </c>
      <c r="E62" s="113">
        <v>0</v>
      </c>
      <c r="F62" s="113">
        <f t="shared" si="1"/>
        <v>0</v>
      </c>
    </row>
    <row r="63" spans="1:6" s="71" customFormat="1" ht="99.95" customHeight="1">
      <c r="A63" s="117" t="s">
        <v>261</v>
      </c>
      <c r="B63" s="118" t="s">
        <v>256</v>
      </c>
      <c r="C63" s="113">
        <f>'[2]Kmd. Hivatal kötelező'!$C28</f>
        <v>237837804</v>
      </c>
      <c r="D63" s="113">
        <v>0</v>
      </c>
      <c r="E63" s="113">
        <v>0</v>
      </c>
      <c r="F63" s="113">
        <f t="shared" si="1"/>
        <v>237837804</v>
      </c>
    </row>
    <row r="64" spans="1:6" s="71" customFormat="1" ht="99.95" customHeight="1">
      <c r="A64" s="123" t="s">
        <v>181</v>
      </c>
      <c r="B64" s="122" t="s">
        <v>182</v>
      </c>
      <c r="C64" s="114">
        <f>'[2]Kmd. Hivatal kötelező'!$C29</f>
        <v>237837804</v>
      </c>
      <c r="D64" s="114">
        <v>0</v>
      </c>
      <c r="E64" s="114">
        <v>0</v>
      </c>
      <c r="F64" s="114">
        <f t="shared" si="1"/>
        <v>237837804</v>
      </c>
    </row>
    <row r="65" spans="1:6" s="71" customFormat="1" ht="99.95" customHeight="1">
      <c r="A65" s="117" t="s">
        <v>78</v>
      </c>
      <c r="B65" s="118" t="s">
        <v>79</v>
      </c>
      <c r="C65" s="113">
        <f>'[2]Kmd. Hivatal kötelező'!$C30</f>
        <v>9500000</v>
      </c>
      <c r="D65" s="113">
        <v>0</v>
      </c>
      <c r="E65" s="113">
        <v>0</v>
      </c>
      <c r="F65" s="113">
        <f t="shared" si="1"/>
        <v>9500000</v>
      </c>
    </row>
    <row r="66" spans="1:6" s="71" customFormat="1" ht="99.95" customHeight="1">
      <c r="A66" s="123" t="s">
        <v>184</v>
      </c>
      <c r="B66" s="122" t="s">
        <v>185</v>
      </c>
      <c r="C66" s="114">
        <f>'[2]Kmd. Hivatal kötelező'!$C31</f>
        <v>247337804</v>
      </c>
      <c r="D66" s="114">
        <v>0</v>
      </c>
      <c r="E66" s="114">
        <v>0</v>
      </c>
      <c r="F66" s="114">
        <f t="shared" si="1"/>
        <v>247337804</v>
      </c>
    </row>
    <row r="67" spans="1:6" s="71" customFormat="1" ht="57.75" customHeight="1">
      <c r="A67" s="269" t="s">
        <v>0</v>
      </c>
      <c r="B67" s="266" t="s">
        <v>316</v>
      </c>
      <c r="C67" s="275" t="s">
        <v>3</v>
      </c>
      <c r="D67" s="276"/>
      <c r="E67" s="276"/>
      <c r="F67" s="276"/>
    </row>
    <row r="68" spans="1:6" s="71" customFormat="1" ht="57.75" customHeight="1">
      <c r="A68" s="270"/>
      <c r="B68" s="267"/>
      <c r="C68" s="276"/>
      <c r="D68" s="276"/>
      <c r="E68" s="276"/>
      <c r="F68" s="276"/>
    </row>
    <row r="69" spans="1:6" s="71" customFormat="1" ht="137.25">
      <c r="A69" s="271"/>
      <c r="B69" s="268"/>
      <c r="C69" s="115" t="s">
        <v>314</v>
      </c>
      <c r="D69" s="115" t="s">
        <v>315</v>
      </c>
      <c r="E69" s="115" t="s">
        <v>313</v>
      </c>
      <c r="F69" s="116" t="s">
        <v>260</v>
      </c>
    </row>
    <row r="70" spans="1:6" s="71" customFormat="1" ht="99.95" customHeight="1">
      <c r="A70" s="117" t="s">
        <v>42</v>
      </c>
      <c r="B70" s="118" t="s">
        <v>43</v>
      </c>
      <c r="C70" s="113">
        <f>'[2]Kmd. Város Gondn.kötelező'!$C2</f>
        <v>0</v>
      </c>
      <c r="D70" s="113">
        <v>0</v>
      </c>
      <c r="E70" s="113">
        <v>0</v>
      </c>
      <c r="F70" s="113">
        <f>SUM(C70:E70)</f>
        <v>0</v>
      </c>
    </row>
    <row r="71" spans="1:6" s="71" customFormat="1" ht="99.95" customHeight="1">
      <c r="A71" s="117" t="s">
        <v>44</v>
      </c>
      <c r="B71" s="118" t="s">
        <v>45</v>
      </c>
      <c r="C71" s="113">
        <f>'[2]Kmd. Város Gondn.kötelező'!$C3</f>
        <v>0</v>
      </c>
      <c r="D71" s="113">
        <v>0</v>
      </c>
      <c r="E71" s="113">
        <v>0</v>
      </c>
      <c r="F71" s="113">
        <f t="shared" ref="F71:F99" si="2">SUM(C71:E71)</f>
        <v>0</v>
      </c>
    </row>
    <row r="72" spans="1:6" s="71" customFormat="1" ht="99.95" customHeight="1">
      <c r="A72" s="117" t="s">
        <v>46</v>
      </c>
      <c r="B72" s="118" t="s">
        <v>47</v>
      </c>
      <c r="C72" s="113">
        <f>'[2]Kmd. Város Gondn.kötelező'!$C4</f>
        <v>0</v>
      </c>
      <c r="D72" s="113">
        <v>0</v>
      </c>
      <c r="E72" s="113">
        <v>0</v>
      </c>
      <c r="F72" s="113">
        <f t="shared" si="2"/>
        <v>0</v>
      </c>
    </row>
    <row r="73" spans="1:6" s="71" customFormat="1" ht="99.95" customHeight="1">
      <c r="A73" s="117" t="s">
        <v>48</v>
      </c>
      <c r="B73" s="118" t="s">
        <v>49</v>
      </c>
      <c r="C73" s="113">
        <f>'[2]Kmd. Város Gondn.kötelező'!$C5</f>
        <v>0</v>
      </c>
      <c r="D73" s="113">
        <v>0</v>
      </c>
      <c r="E73" s="113">
        <v>0</v>
      </c>
      <c r="F73" s="113">
        <f t="shared" si="2"/>
        <v>0</v>
      </c>
    </row>
    <row r="74" spans="1:6" s="71" customFormat="1" ht="99.95" customHeight="1">
      <c r="A74" s="117" t="s">
        <v>50</v>
      </c>
      <c r="B74" s="118" t="s">
        <v>51</v>
      </c>
      <c r="C74" s="113">
        <f>'[2]Kmd. Város Gondn.kötelező'!$C6</f>
        <v>0</v>
      </c>
      <c r="D74" s="113">
        <v>0</v>
      </c>
      <c r="E74" s="113">
        <v>0</v>
      </c>
      <c r="F74" s="113">
        <f t="shared" si="2"/>
        <v>0</v>
      </c>
    </row>
    <row r="75" spans="1:6" s="71" customFormat="1" ht="99.95" customHeight="1">
      <c r="A75" s="119" t="s">
        <v>117</v>
      </c>
      <c r="B75" s="120" t="s">
        <v>53</v>
      </c>
      <c r="C75" s="113">
        <f>'[2]Kmd. Város Gondn.kötelező'!$C7</f>
        <v>0</v>
      </c>
      <c r="D75" s="113">
        <v>0</v>
      </c>
      <c r="E75" s="113">
        <v>0</v>
      </c>
      <c r="F75" s="113">
        <f t="shared" si="2"/>
        <v>0</v>
      </c>
    </row>
    <row r="76" spans="1:6" s="71" customFormat="1" ht="99.95" customHeight="1">
      <c r="A76" s="119" t="s">
        <v>54</v>
      </c>
      <c r="B76" s="118" t="s">
        <v>55</v>
      </c>
      <c r="C76" s="113">
        <f>'[2]Kmd. Város Gondn.kötelező'!$C8</f>
        <v>0</v>
      </c>
      <c r="D76" s="113">
        <v>0</v>
      </c>
      <c r="E76" s="113">
        <v>0</v>
      </c>
      <c r="F76" s="113">
        <f t="shared" si="2"/>
        <v>0</v>
      </c>
    </row>
    <row r="77" spans="1:6" s="71" customFormat="1" ht="99.95" customHeight="1">
      <c r="A77" s="121" t="s">
        <v>56</v>
      </c>
      <c r="B77" s="122" t="s">
        <v>57</v>
      </c>
      <c r="C77" s="114">
        <f>'[2]Kmd. Város Gondn.kötelező'!$C9</f>
        <v>0</v>
      </c>
      <c r="D77" s="114">
        <v>0</v>
      </c>
      <c r="E77" s="114">
        <v>0</v>
      </c>
      <c r="F77" s="114">
        <f t="shared" si="2"/>
        <v>0</v>
      </c>
    </row>
    <row r="78" spans="1:6" s="71" customFormat="1" ht="99.95" customHeight="1">
      <c r="A78" s="121" t="s">
        <v>58</v>
      </c>
      <c r="B78" s="122" t="s">
        <v>59</v>
      </c>
      <c r="C78" s="114">
        <f>'[2]Kmd. Város Gondn.kötelező'!$C10</f>
        <v>0</v>
      </c>
      <c r="D78" s="114">
        <v>0</v>
      </c>
      <c r="E78" s="114">
        <v>0</v>
      </c>
      <c r="F78" s="114">
        <f t="shared" si="2"/>
        <v>0</v>
      </c>
    </row>
    <row r="79" spans="1:6" s="71" customFormat="1" ht="99.95" customHeight="1">
      <c r="A79" s="119" t="s">
        <v>292</v>
      </c>
      <c r="B79" s="118" t="s">
        <v>61</v>
      </c>
      <c r="C79" s="113">
        <f>'[2]Kmd. Város Gondn.kötelező'!$C11</f>
        <v>0</v>
      </c>
      <c r="D79" s="113">
        <v>0</v>
      </c>
      <c r="E79" s="113">
        <v>0</v>
      </c>
      <c r="F79" s="113">
        <f t="shared" si="2"/>
        <v>0</v>
      </c>
    </row>
    <row r="80" spans="1:6" s="71" customFormat="1" ht="99.95" customHeight="1">
      <c r="A80" s="119" t="s">
        <v>62</v>
      </c>
      <c r="B80" s="118" t="s">
        <v>63</v>
      </c>
      <c r="C80" s="113">
        <f>'[2]Kmd. Város Gondn.kötelező'!$C12</f>
        <v>0</v>
      </c>
      <c r="D80" s="113">
        <v>0</v>
      </c>
      <c r="E80" s="113">
        <v>0</v>
      </c>
      <c r="F80" s="113">
        <f t="shared" si="2"/>
        <v>0</v>
      </c>
    </row>
    <row r="81" spans="1:6" s="71" customFormat="1" ht="99.95" customHeight="1">
      <c r="A81" s="119" t="s">
        <v>293</v>
      </c>
      <c r="B81" s="118" t="s">
        <v>164</v>
      </c>
      <c r="C81" s="113">
        <f>'[2]Kmd. Város Gondn.kötelező'!$C13</f>
        <v>0</v>
      </c>
      <c r="D81" s="113">
        <v>0</v>
      </c>
      <c r="E81" s="113">
        <v>0</v>
      </c>
      <c r="F81" s="113">
        <f t="shared" si="2"/>
        <v>0</v>
      </c>
    </row>
    <row r="82" spans="1:6" s="71" customFormat="1" ht="99.95" customHeight="1">
      <c r="A82" s="119" t="s">
        <v>64</v>
      </c>
      <c r="B82" s="118" t="s">
        <v>65</v>
      </c>
      <c r="C82" s="113">
        <f>'[2]Kmd. Város Gondn.kötelező'!$C14</f>
        <v>0</v>
      </c>
      <c r="D82" s="113">
        <v>0</v>
      </c>
      <c r="E82" s="113">
        <v>0</v>
      </c>
      <c r="F82" s="113">
        <f t="shared" si="2"/>
        <v>0</v>
      </c>
    </row>
    <row r="83" spans="1:6" s="71" customFormat="1" ht="99.95" customHeight="1">
      <c r="A83" s="121" t="s">
        <v>124</v>
      </c>
      <c r="B83" s="122" t="s">
        <v>67</v>
      </c>
      <c r="C83" s="114">
        <f>'[2]Kmd. Város Gondn.kötelező'!$C15</f>
        <v>0</v>
      </c>
      <c r="D83" s="114">
        <v>0</v>
      </c>
      <c r="E83" s="114">
        <v>0</v>
      </c>
      <c r="F83" s="114">
        <f t="shared" si="2"/>
        <v>0</v>
      </c>
    </row>
    <row r="84" spans="1:6" s="71" customFormat="1" ht="99.95" customHeight="1">
      <c r="A84" s="121" t="s">
        <v>123</v>
      </c>
      <c r="B84" s="122" t="s">
        <v>69</v>
      </c>
      <c r="C84" s="114">
        <f>'[2]Kmd. Város Gondn.kötelező'!$C16</f>
        <v>170021572</v>
      </c>
      <c r="D84" s="114">
        <v>0</v>
      </c>
      <c r="E84" s="114">
        <v>0</v>
      </c>
      <c r="F84" s="114">
        <f t="shared" si="2"/>
        <v>170021572</v>
      </c>
    </row>
    <row r="85" spans="1:6" s="71" customFormat="1" ht="99.95" customHeight="1">
      <c r="A85" s="117" t="s">
        <v>70</v>
      </c>
      <c r="B85" s="118" t="s">
        <v>71</v>
      </c>
      <c r="C85" s="113">
        <f>'[2]Kmd. Város Gondn.kötelező'!$C17</f>
        <v>0</v>
      </c>
      <c r="D85" s="113">
        <v>0</v>
      </c>
      <c r="E85" s="113">
        <v>0</v>
      </c>
      <c r="F85" s="113">
        <f t="shared" si="2"/>
        <v>0</v>
      </c>
    </row>
    <row r="86" spans="1:6" s="71" customFormat="1" ht="99.95" customHeight="1">
      <c r="A86" s="117" t="s">
        <v>121</v>
      </c>
      <c r="B86" s="118" t="s">
        <v>73</v>
      </c>
      <c r="C86" s="113">
        <f>'[2]Kmd. Város Gondn.kötelező'!$C18</f>
        <v>0</v>
      </c>
      <c r="D86" s="113">
        <v>0</v>
      </c>
      <c r="E86" s="113">
        <v>0</v>
      </c>
      <c r="F86" s="113">
        <f t="shared" si="2"/>
        <v>0</v>
      </c>
    </row>
    <row r="87" spans="1:6" s="71" customFormat="1" ht="99.95" customHeight="1">
      <c r="A87" s="123" t="s">
        <v>122</v>
      </c>
      <c r="B87" s="122" t="s">
        <v>73</v>
      </c>
      <c r="C87" s="114">
        <f>'[2]Kmd. Város Gondn.kötelező'!$C19</f>
        <v>0</v>
      </c>
      <c r="D87" s="114">
        <v>0</v>
      </c>
      <c r="E87" s="114">
        <v>0</v>
      </c>
      <c r="F87" s="114">
        <f t="shared" si="2"/>
        <v>0</v>
      </c>
    </row>
    <row r="88" spans="1:6" s="71" customFormat="1" ht="99.95" customHeight="1">
      <c r="A88" s="123" t="s">
        <v>125</v>
      </c>
      <c r="B88" s="122" t="s">
        <v>75</v>
      </c>
      <c r="C88" s="114">
        <f>'[2]Kmd. Város Gondn.kötelező'!$C20</f>
        <v>0</v>
      </c>
      <c r="D88" s="114">
        <v>0</v>
      </c>
      <c r="E88" s="114">
        <v>0</v>
      </c>
      <c r="F88" s="114">
        <f t="shared" si="2"/>
        <v>0</v>
      </c>
    </row>
    <row r="89" spans="1:6" s="71" customFormat="1" ht="99.95" customHeight="1">
      <c r="A89" s="117" t="s">
        <v>255</v>
      </c>
      <c r="B89" s="118" t="s">
        <v>254</v>
      </c>
      <c r="C89" s="113">
        <f>'[2]Kmd. Város Gondn.kötelező'!$C21</f>
        <v>0</v>
      </c>
      <c r="D89" s="113">
        <v>0</v>
      </c>
      <c r="E89" s="113">
        <v>0</v>
      </c>
      <c r="F89" s="113">
        <f t="shared" si="2"/>
        <v>0</v>
      </c>
    </row>
    <row r="90" spans="1:6" s="71" customFormat="1" ht="99.95" customHeight="1">
      <c r="A90" s="117" t="s">
        <v>76</v>
      </c>
      <c r="B90" s="118" t="s">
        <v>77</v>
      </c>
      <c r="C90" s="113">
        <f>'[2]Kmd. Város Gondn.kötelező'!$C22</f>
        <v>0</v>
      </c>
      <c r="D90" s="113">
        <v>0</v>
      </c>
      <c r="E90" s="113">
        <v>0</v>
      </c>
      <c r="F90" s="113">
        <f t="shared" si="2"/>
        <v>0</v>
      </c>
    </row>
    <row r="91" spans="1:6" s="71" customFormat="1" ht="99.95" customHeight="1">
      <c r="A91" s="123" t="s">
        <v>126</v>
      </c>
      <c r="B91" s="122" t="s">
        <v>80</v>
      </c>
      <c r="C91" s="114">
        <f>'[2]Kmd. Város Gondn.kötelező'!$C23</f>
        <v>0</v>
      </c>
      <c r="D91" s="114">
        <v>0</v>
      </c>
      <c r="E91" s="114">
        <v>0</v>
      </c>
      <c r="F91" s="114">
        <f t="shared" si="2"/>
        <v>0</v>
      </c>
    </row>
    <row r="92" spans="1:6" s="71" customFormat="1" ht="99.95" customHeight="1">
      <c r="A92" s="117" t="s">
        <v>127</v>
      </c>
      <c r="B92" s="118" t="s">
        <v>183</v>
      </c>
      <c r="C92" s="113">
        <f>'[2]Kmd. Város Gondn.kötelező'!$C24</f>
        <v>0</v>
      </c>
      <c r="D92" s="113">
        <v>0</v>
      </c>
      <c r="E92" s="113">
        <v>0</v>
      </c>
      <c r="F92" s="113">
        <f t="shared" si="2"/>
        <v>0</v>
      </c>
    </row>
    <row r="93" spans="1:6" s="71" customFormat="1" ht="99.95" customHeight="1">
      <c r="A93" s="117" t="s">
        <v>275</v>
      </c>
      <c r="B93" s="118" t="s">
        <v>183</v>
      </c>
      <c r="C93" s="113">
        <f>'[2]Kmd. Város Gondn.kötelező'!$C25</f>
        <v>0</v>
      </c>
      <c r="D93" s="113">
        <v>0</v>
      </c>
      <c r="E93" s="113">
        <v>0</v>
      </c>
      <c r="F93" s="113">
        <f t="shared" si="2"/>
        <v>0</v>
      </c>
    </row>
    <row r="94" spans="1:6" s="71" customFormat="1" ht="99.95" customHeight="1">
      <c r="A94" s="124" t="s">
        <v>242</v>
      </c>
      <c r="B94" s="118" t="s">
        <v>90</v>
      </c>
      <c r="C94" s="113">
        <f>'[2]Kmd. Város Gondn.kötelező'!$C26</f>
        <v>0</v>
      </c>
      <c r="D94" s="113">
        <v>0</v>
      </c>
      <c r="E94" s="113">
        <v>0</v>
      </c>
      <c r="F94" s="113">
        <f t="shared" si="2"/>
        <v>0</v>
      </c>
    </row>
    <row r="95" spans="1:6" s="71" customFormat="1" ht="99.95" customHeight="1">
      <c r="A95" s="124" t="s">
        <v>312</v>
      </c>
      <c r="B95" s="118" t="s">
        <v>90</v>
      </c>
      <c r="C95" s="113">
        <f>'[2]Kmd. Város Gondn.kötelező'!$C27</f>
        <v>0</v>
      </c>
      <c r="D95" s="113">
        <v>0</v>
      </c>
      <c r="E95" s="113">
        <v>0</v>
      </c>
      <c r="F95" s="113">
        <f t="shared" si="2"/>
        <v>0</v>
      </c>
    </row>
    <row r="96" spans="1:6" s="71" customFormat="1" ht="99.95" customHeight="1">
      <c r="A96" s="117" t="s">
        <v>261</v>
      </c>
      <c r="B96" s="118" t="s">
        <v>256</v>
      </c>
      <c r="C96" s="113">
        <f>'[2]Kmd. Város Gondn.kötelező'!$C28</f>
        <v>251966112</v>
      </c>
      <c r="D96" s="113">
        <v>0</v>
      </c>
      <c r="E96" s="113">
        <v>0</v>
      </c>
      <c r="F96" s="113">
        <f t="shared" si="2"/>
        <v>251966112</v>
      </c>
    </row>
    <row r="97" spans="1:6" s="71" customFormat="1" ht="99.95" customHeight="1">
      <c r="A97" s="123" t="s">
        <v>181</v>
      </c>
      <c r="B97" s="122" t="s">
        <v>182</v>
      </c>
      <c r="C97" s="114">
        <f>'[2]Kmd. Város Gondn.kötelező'!$C29</f>
        <v>251966112</v>
      </c>
      <c r="D97" s="114">
        <v>0</v>
      </c>
      <c r="E97" s="114">
        <v>0</v>
      </c>
      <c r="F97" s="114">
        <f t="shared" si="2"/>
        <v>251966112</v>
      </c>
    </row>
    <row r="98" spans="1:6" s="71" customFormat="1" ht="99.95" customHeight="1">
      <c r="A98" s="117" t="s">
        <v>78</v>
      </c>
      <c r="B98" s="118" t="s">
        <v>79</v>
      </c>
      <c r="C98" s="113">
        <f>'[2]Kmd. Város Gondn.kötelező'!$C30</f>
        <v>170021572</v>
      </c>
      <c r="D98" s="113">
        <v>0</v>
      </c>
      <c r="E98" s="113">
        <v>0</v>
      </c>
      <c r="F98" s="113">
        <f t="shared" si="2"/>
        <v>170021572</v>
      </c>
    </row>
    <row r="99" spans="1:6" s="71" customFormat="1" ht="99.95" customHeight="1">
      <c r="A99" s="123" t="s">
        <v>184</v>
      </c>
      <c r="B99" s="122" t="s">
        <v>185</v>
      </c>
      <c r="C99" s="114">
        <f>'[2]Kmd. Város Gondn.kötelező'!$C31</f>
        <v>421987684</v>
      </c>
      <c r="D99" s="114">
        <v>0</v>
      </c>
      <c r="E99" s="114">
        <v>0</v>
      </c>
      <c r="F99" s="114">
        <f t="shared" si="2"/>
        <v>421987684</v>
      </c>
    </row>
    <row r="100" spans="1:6" s="71" customFormat="1" ht="57.75" customHeight="1">
      <c r="A100" s="269" t="s">
        <v>0</v>
      </c>
      <c r="B100" s="266" t="s">
        <v>316</v>
      </c>
      <c r="C100" s="277" t="s">
        <v>243</v>
      </c>
      <c r="D100" s="277"/>
      <c r="E100" s="277"/>
      <c r="F100" s="277"/>
    </row>
    <row r="101" spans="1:6" s="71" customFormat="1" ht="57.75" customHeight="1">
      <c r="A101" s="270"/>
      <c r="B101" s="267"/>
      <c r="C101" s="277"/>
      <c r="D101" s="277"/>
      <c r="E101" s="277"/>
      <c r="F101" s="277"/>
    </row>
    <row r="102" spans="1:6" s="71" customFormat="1" ht="137.25">
      <c r="A102" s="271"/>
      <c r="B102" s="268"/>
      <c r="C102" s="115" t="s">
        <v>314</v>
      </c>
      <c r="D102" s="115" t="s">
        <v>315</v>
      </c>
      <c r="E102" s="115" t="s">
        <v>313</v>
      </c>
      <c r="F102" s="116" t="s">
        <v>260</v>
      </c>
    </row>
    <row r="103" spans="1:6" s="71" customFormat="1" ht="99.95" customHeight="1">
      <c r="A103" s="117" t="s">
        <v>42</v>
      </c>
      <c r="B103" s="118" t="s">
        <v>43</v>
      </c>
      <c r="C103" s="113">
        <f>'[2]Faludi F Könyvtár kötelező '!$C2</f>
        <v>0</v>
      </c>
      <c r="D103" s="113">
        <v>0</v>
      </c>
      <c r="E103" s="113">
        <v>0</v>
      </c>
      <c r="F103" s="113">
        <f>SUM(C103:E103)</f>
        <v>0</v>
      </c>
    </row>
    <row r="104" spans="1:6" s="71" customFormat="1" ht="99.95" customHeight="1">
      <c r="A104" s="117" t="s">
        <v>44</v>
      </c>
      <c r="B104" s="118" t="s">
        <v>45</v>
      </c>
      <c r="C104" s="113">
        <f>'[2]Faludi F Könyvtár kötelező '!$C3</f>
        <v>0</v>
      </c>
      <c r="D104" s="113">
        <v>0</v>
      </c>
      <c r="E104" s="113">
        <v>0</v>
      </c>
      <c r="F104" s="113">
        <f t="shared" ref="F104:F132" si="3">SUM(C104:E104)</f>
        <v>0</v>
      </c>
    </row>
    <row r="105" spans="1:6" s="71" customFormat="1" ht="99.95" customHeight="1">
      <c r="A105" s="117" t="s">
        <v>46</v>
      </c>
      <c r="B105" s="118" t="s">
        <v>47</v>
      </c>
      <c r="C105" s="113">
        <f>'[2]Faludi F Könyvtár kötelező '!$C4</f>
        <v>0</v>
      </c>
      <c r="D105" s="113">
        <v>0</v>
      </c>
      <c r="E105" s="113">
        <v>0</v>
      </c>
      <c r="F105" s="113">
        <f t="shared" si="3"/>
        <v>0</v>
      </c>
    </row>
    <row r="106" spans="1:6" s="71" customFormat="1" ht="99.95" customHeight="1">
      <c r="A106" s="117" t="s">
        <v>48</v>
      </c>
      <c r="B106" s="118" t="s">
        <v>49</v>
      </c>
      <c r="C106" s="113">
        <f>'[2]Faludi F Könyvtár kötelező '!$C5</f>
        <v>0</v>
      </c>
      <c r="D106" s="113">
        <v>0</v>
      </c>
      <c r="E106" s="113">
        <v>0</v>
      </c>
      <c r="F106" s="113">
        <f t="shared" si="3"/>
        <v>0</v>
      </c>
    </row>
    <row r="107" spans="1:6" s="71" customFormat="1" ht="99.95" customHeight="1">
      <c r="A107" s="117" t="s">
        <v>50</v>
      </c>
      <c r="B107" s="118" t="s">
        <v>51</v>
      </c>
      <c r="C107" s="113">
        <f>'[2]Faludi F Könyvtár kötelező '!$C6</f>
        <v>0</v>
      </c>
      <c r="D107" s="113">
        <v>0</v>
      </c>
      <c r="E107" s="113">
        <v>0</v>
      </c>
      <c r="F107" s="113">
        <f t="shared" si="3"/>
        <v>0</v>
      </c>
    </row>
    <row r="108" spans="1:6" s="71" customFormat="1" ht="99.95" customHeight="1">
      <c r="A108" s="119" t="s">
        <v>117</v>
      </c>
      <c r="B108" s="120" t="s">
        <v>53</v>
      </c>
      <c r="C108" s="113">
        <f>'[2]Faludi F Könyvtár kötelező '!$C7</f>
        <v>0</v>
      </c>
      <c r="D108" s="113">
        <v>0</v>
      </c>
      <c r="E108" s="113">
        <v>0</v>
      </c>
      <c r="F108" s="113">
        <f t="shared" si="3"/>
        <v>0</v>
      </c>
    </row>
    <row r="109" spans="1:6" s="71" customFormat="1" ht="99.95" customHeight="1">
      <c r="A109" s="119" t="s">
        <v>54</v>
      </c>
      <c r="B109" s="118" t="s">
        <v>55</v>
      </c>
      <c r="C109" s="113">
        <f>'[2]Faludi F Könyvtár kötelező '!$C8</f>
        <v>0</v>
      </c>
      <c r="D109" s="113">
        <v>0</v>
      </c>
      <c r="E109" s="113">
        <v>0</v>
      </c>
      <c r="F109" s="113">
        <f t="shared" si="3"/>
        <v>0</v>
      </c>
    </row>
    <row r="110" spans="1:6" s="71" customFormat="1" ht="99.95" customHeight="1">
      <c r="A110" s="121" t="s">
        <v>56</v>
      </c>
      <c r="B110" s="122" t="s">
        <v>57</v>
      </c>
      <c r="C110" s="114">
        <f>'[2]Faludi F Könyvtár kötelező '!$C9</f>
        <v>0</v>
      </c>
      <c r="D110" s="114">
        <v>0</v>
      </c>
      <c r="E110" s="114">
        <v>0</v>
      </c>
      <c r="F110" s="114">
        <f t="shared" si="3"/>
        <v>0</v>
      </c>
    </row>
    <row r="111" spans="1:6" s="71" customFormat="1" ht="99.95" customHeight="1">
      <c r="A111" s="121" t="s">
        <v>58</v>
      </c>
      <c r="B111" s="122" t="s">
        <v>59</v>
      </c>
      <c r="C111" s="114">
        <f>'[2]Faludi F Könyvtár kötelező '!$C10</f>
        <v>0</v>
      </c>
      <c r="D111" s="114">
        <v>0</v>
      </c>
      <c r="E111" s="114">
        <v>0</v>
      </c>
      <c r="F111" s="114">
        <f t="shared" si="3"/>
        <v>0</v>
      </c>
    </row>
    <row r="112" spans="1:6" s="71" customFormat="1" ht="99.95" customHeight="1">
      <c r="A112" s="119" t="s">
        <v>292</v>
      </c>
      <c r="B112" s="118" t="s">
        <v>61</v>
      </c>
      <c r="C112" s="113">
        <f>'[2]Faludi F Könyvtár kötelező '!$C11</f>
        <v>0</v>
      </c>
      <c r="D112" s="113">
        <v>0</v>
      </c>
      <c r="E112" s="113">
        <v>0</v>
      </c>
      <c r="F112" s="113">
        <f t="shared" si="3"/>
        <v>0</v>
      </c>
    </row>
    <row r="113" spans="1:6" s="71" customFormat="1" ht="99.95" customHeight="1">
      <c r="A113" s="119" t="s">
        <v>62</v>
      </c>
      <c r="B113" s="118" t="s">
        <v>63</v>
      </c>
      <c r="C113" s="113">
        <f>'[2]Faludi F Könyvtár kötelező '!$C12</f>
        <v>0</v>
      </c>
      <c r="D113" s="113">
        <v>0</v>
      </c>
      <c r="E113" s="113">
        <v>0</v>
      </c>
      <c r="F113" s="113">
        <f t="shared" si="3"/>
        <v>0</v>
      </c>
    </row>
    <row r="114" spans="1:6" s="71" customFormat="1" ht="99.95" customHeight="1">
      <c r="A114" s="119" t="s">
        <v>293</v>
      </c>
      <c r="B114" s="118" t="s">
        <v>164</v>
      </c>
      <c r="C114" s="113">
        <f>'[2]Faludi F Könyvtár kötelező '!$C13</f>
        <v>0</v>
      </c>
      <c r="D114" s="113">
        <v>0</v>
      </c>
      <c r="E114" s="113">
        <v>0</v>
      </c>
      <c r="F114" s="113">
        <f t="shared" si="3"/>
        <v>0</v>
      </c>
    </row>
    <row r="115" spans="1:6" s="71" customFormat="1" ht="99.95" customHeight="1">
      <c r="A115" s="119" t="s">
        <v>64</v>
      </c>
      <c r="B115" s="118" t="s">
        <v>65</v>
      </c>
      <c r="C115" s="113">
        <f>'[2]Faludi F Könyvtár kötelező '!$C14</f>
        <v>0</v>
      </c>
      <c r="D115" s="113">
        <v>0</v>
      </c>
      <c r="E115" s="113">
        <v>0</v>
      </c>
      <c r="F115" s="113">
        <f t="shared" si="3"/>
        <v>0</v>
      </c>
    </row>
    <row r="116" spans="1:6" s="71" customFormat="1" ht="99.95" customHeight="1">
      <c r="A116" s="121" t="s">
        <v>124</v>
      </c>
      <c r="B116" s="122" t="s">
        <v>67</v>
      </c>
      <c r="C116" s="114">
        <f>'[2]Faludi F Könyvtár kötelező '!$C15</f>
        <v>0</v>
      </c>
      <c r="D116" s="114">
        <v>0</v>
      </c>
      <c r="E116" s="114">
        <v>0</v>
      </c>
      <c r="F116" s="114">
        <f t="shared" si="3"/>
        <v>0</v>
      </c>
    </row>
    <row r="117" spans="1:6" s="71" customFormat="1" ht="99.95" customHeight="1">
      <c r="A117" s="121" t="s">
        <v>123</v>
      </c>
      <c r="B117" s="122" t="s">
        <v>69</v>
      </c>
      <c r="C117" s="114">
        <f>'[2]Faludi F Könyvtár kötelező '!$C16</f>
        <v>2000000</v>
      </c>
      <c r="D117" s="114">
        <v>0</v>
      </c>
      <c r="E117" s="114">
        <v>0</v>
      </c>
      <c r="F117" s="114">
        <f t="shared" si="3"/>
        <v>2000000</v>
      </c>
    </row>
    <row r="118" spans="1:6" s="71" customFormat="1" ht="99.95" customHeight="1">
      <c r="A118" s="117" t="s">
        <v>70</v>
      </c>
      <c r="B118" s="118" t="s">
        <v>71</v>
      </c>
      <c r="C118" s="113">
        <f>'[2]Faludi F Könyvtár kötelező '!$C17</f>
        <v>0</v>
      </c>
      <c r="D118" s="113">
        <v>0</v>
      </c>
      <c r="E118" s="113">
        <v>0</v>
      </c>
      <c r="F118" s="113">
        <f t="shared" si="3"/>
        <v>0</v>
      </c>
    </row>
    <row r="119" spans="1:6" s="71" customFormat="1" ht="99.95" customHeight="1">
      <c r="A119" s="117" t="s">
        <v>121</v>
      </c>
      <c r="B119" s="118" t="s">
        <v>73</v>
      </c>
      <c r="C119" s="113">
        <f>'[2]Faludi F Könyvtár kötelező '!$C18</f>
        <v>0</v>
      </c>
      <c r="D119" s="113">
        <v>0</v>
      </c>
      <c r="E119" s="113">
        <v>0</v>
      </c>
      <c r="F119" s="113">
        <f t="shared" si="3"/>
        <v>0</v>
      </c>
    </row>
    <row r="120" spans="1:6" s="71" customFormat="1" ht="99.95" customHeight="1">
      <c r="A120" s="123" t="s">
        <v>122</v>
      </c>
      <c r="B120" s="122" t="s">
        <v>73</v>
      </c>
      <c r="C120" s="114">
        <f>'[2]Faludi F Könyvtár kötelező '!$C19</f>
        <v>0</v>
      </c>
      <c r="D120" s="114">
        <v>0</v>
      </c>
      <c r="E120" s="114">
        <v>0</v>
      </c>
      <c r="F120" s="114">
        <f t="shared" si="3"/>
        <v>0</v>
      </c>
    </row>
    <row r="121" spans="1:6" s="71" customFormat="1" ht="99.95" customHeight="1">
      <c r="A121" s="123" t="s">
        <v>125</v>
      </c>
      <c r="B121" s="122" t="s">
        <v>75</v>
      </c>
      <c r="C121" s="114">
        <f>'[2]Faludi F Könyvtár kötelező '!$C20</f>
        <v>0</v>
      </c>
      <c r="D121" s="114">
        <v>0</v>
      </c>
      <c r="E121" s="114">
        <v>0</v>
      </c>
      <c r="F121" s="114">
        <f t="shared" si="3"/>
        <v>0</v>
      </c>
    </row>
    <row r="122" spans="1:6" s="71" customFormat="1" ht="99.95" customHeight="1">
      <c r="A122" s="117" t="s">
        <v>255</v>
      </c>
      <c r="B122" s="118" t="s">
        <v>254</v>
      </c>
      <c r="C122" s="113">
        <f>'[2]Faludi F Könyvtár kötelező '!$C21</f>
        <v>0</v>
      </c>
      <c r="D122" s="113">
        <v>0</v>
      </c>
      <c r="E122" s="113">
        <v>0</v>
      </c>
      <c r="F122" s="113">
        <f t="shared" si="3"/>
        <v>0</v>
      </c>
    </row>
    <row r="123" spans="1:6" s="71" customFormat="1" ht="99.95" customHeight="1">
      <c r="A123" s="117" t="s">
        <v>76</v>
      </c>
      <c r="B123" s="118" t="s">
        <v>77</v>
      </c>
      <c r="C123" s="113">
        <f>'[2]Faludi F Könyvtár kötelező '!$C22</f>
        <v>0</v>
      </c>
      <c r="D123" s="113">
        <v>0</v>
      </c>
      <c r="E123" s="113">
        <v>0</v>
      </c>
      <c r="F123" s="113">
        <f t="shared" si="3"/>
        <v>0</v>
      </c>
    </row>
    <row r="124" spans="1:6" s="71" customFormat="1" ht="99.95" customHeight="1">
      <c r="A124" s="123" t="s">
        <v>126</v>
      </c>
      <c r="B124" s="122" t="s">
        <v>80</v>
      </c>
      <c r="C124" s="114">
        <f>'[2]Faludi F Könyvtár kötelező '!$C23</f>
        <v>0</v>
      </c>
      <c r="D124" s="114">
        <v>0</v>
      </c>
      <c r="E124" s="114">
        <v>0</v>
      </c>
      <c r="F124" s="114">
        <f t="shared" si="3"/>
        <v>0</v>
      </c>
    </row>
    <row r="125" spans="1:6" s="71" customFormat="1" ht="99.95" customHeight="1">
      <c r="A125" s="117" t="s">
        <v>127</v>
      </c>
      <c r="B125" s="118" t="s">
        <v>183</v>
      </c>
      <c r="C125" s="113">
        <f>'[2]Faludi F Könyvtár kötelező '!$C24</f>
        <v>0</v>
      </c>
      <c r="D125" s="113">
        <v>0</v>
      </c>
      <c r="E125" s="113">
        <v>0</v>
      </c>
      <c r="F125" s="113">
        <f t="shared" si="3"/>
        <v>0</v>
      </c>
    </row>
    <row r="126" spans="1:6" s="71" customFormat="1" ht="99.95" customHeight="1">
      <c r="A126" s="117" t="s">
        <v>275</v>
      </c>
      <c r="B126" s="118" t="s">
        <v>183</v>
      </c>
      <c r="C126" s="113">
        <f>'[2]Faludi F Könyvtár kötelező '!$C25</f>
        <v>0</v>
      </c>
      <c r="D126" s="113">
        <v>0</v>
      </c>
      <c r="E126" s="113">
        <v>0</v>
      </c>
      <c r="F126" s="113">
        <f t="shared" si="3"/>
        <v>0</v>
      </c>
    </row>
    <row r="127" spans="1:6" s="71" customFormat="1" ht="99.95" customHeight="1">
      <c r="A127" s="124" t="s">
        <v>242</v>
      </c>
      <c r="B127" s="118" t="s">
        <v>90</v>
      </c>
      <c r="C127" s="113">
        <f>'[2]Faludi F Könyvtár kötelező '!$C26</f>
        <v>0</v>
      </c>
      <c r="D127" s="113">
        <v>0</v>
      </c>
      <c r="E127" s="113">
        <v>0</v>
      </c>
      <c r="F127" s="113">
        <f t="shared" si="3"/>
        <v>0</v>
      </c>
    </row>
    <row r="128" spans="1:6" s="71" customFormat="1" ht="99.95" customHeight="1">
      <c r="A128" s="124" t="s">
        <v>312</v>
      </c>
      <c r="B128" s="118" t="s">
        <v>90</v>
      </c>
      <c r="C128" s="113">
        <f>'[2]Faludi F Könyvtár kötelező '!$C27</f>
        <v>0</v>
      </c>
      <c r="D128" s="113">
        <v>0</v>
      </c>
      <c r="E128" s="113">
        <v>0</v>
      </c>
      <c r="F128" s="113">
        <f t="shared" si="3"/>
        <v>0</v>
      </c>
    </row>
    <row r="129" spans="1:151" s="71" customFormat="1" ht="99.95" customHeight="1">
      <c r="A129" s="117" t="s">
        <v>261</v>
      </c>
      <c r="B129" s="118" t="s">
        <v>256</v>
      </c>
      <c r="C129" s="113">
        <f>'[2]Faludi F Könyvtár kötelező '!$C28</f>
        <v>49753685</v>
      </c>
      <c r="D129" s="113">
        <v>0</v>
      </c>
      <c r="E129" s="113">
        <v>0</v>
      </c>
      <c r="F129" s="113">
        <f t="shared" si="3"/>
        <v>49753685</v>
      </c>
    </row>
    <row r="130" spans="1:151" s="71" customFormat="1" ht="99.95" customHeight="1">
      <c r="A130" s="123" t="s">
        <v>181</v>
      </c>
      <c r="B130" s="122" t="s">
        <v>182</v>
      </c>
      <c r="C130" s="114">
        <f>'[2]Faludi F Könyvtár kötelező '!$C29</f>
        <v>49753685</v>
      </c>
      <c r="D130" s="114">
        <v>0</v>
      </c>
      <c r="E130" s="114">
        <v>0</v>
      </c>
      <c r="F130" s="114">
        <f t="shared" si="3"/>
        <v>49753685</v>
      </c>
    </row>
    <row r="131" spans="1:151" s="71" customFormat="1" ht="99.95" customHeight="1">
      <c r="A131" s="117" t="s">
        <v>78</v>
      </c>
      <c r="B131" s="118" t="s">
        <v>79</v>
      </c>
      <c r="C131" s="113">
        <f>'[2]Faludi F Könyvtár kötelező '!$C30</f>
        <v>2000000</v>
      </c>
      <c r="D131" s="113">
        <v>0</v>
      </c>
      <c r="E131" s="113">
        <v>0</v>
      </c>
      <c r="F131" s="113">
        <f t="shared" si="3"/>
        <v>2000000</v>
      </c>
    </row>
    <row r="132" spans="1:151" s="71" customFormat="1" ht="99.95" customHeight="1">
      <c r="A132" s="123" t="s">
        <v>184</v>
      </c>
      <c r="B132" s="122" t="s">
        <v>185</v>
      </c>
      <c r="C132" s="114">
        <f>'[2]Faludi F Könyvtár kötelező '!$C31</f>
        <v>51753685</v>
      </c>
      <c r="D132" s="114">
        <v>0</v>
      </c>
      <c r="E132" s="114">
        <v>0</v>
      </c>
      <c r="F132" s="114">
        <f t="shared" si="3"/>
        <v>51753685</v>
      </c>
    </row>
    <row r="133" spans="1:151" ht="42.75" customHeight="1">
      <c r="A133" s="263" t="s">
        <v>0</v>
      </c>
      <c r="B133" s="266" t="s">
        <v>316</v>
      </c>
      <c r="C133" s="278" t="s">
        <v>245</v>
      </c>
      <c r="D133" s="279"/>
      <c r="E133" s="279"/>
      <c r="F133" s="27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</row>
    <row r="134" spans="1:151" ht="25.5" customHeight="1">
      <c r="A134" s="264"/>
      <c r="B134" s="267"/>
      <c r="C134" s="280"/>
      <c r="D134" s="281"/>
      <c r="E134" s="281"/>
      <c r="F134" s="281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</row>
    <row r="135" spans="1:151" ht="137.25">
      <c r="A135" s="265"/>
      <c r="B135" s="268"/>
      <c r="C135" s="115" t="s">
        <v>314</v>
      </c>
      <c r="D135" s="115" t="s">
        <v>315</v>
      </c>
      <c r="E135" s="115" t="s">
        <v>313</v>
      </c>
      <c r="F135" s="116" t="s">
        <v>260</v>
      </c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</row>
    <row r="136" spans="1:151" ht="99.95" customHeight="1">
      <c r="A136" s="117" t="s">
        <v>42</v>
      </c>
      <c r="B136" s="118" t="s">
        <v>43</v>
      </c>
      <c r="C136" s="113">
        <f>'[2]Körmendi Kult. Közp.kötelezö'!$C2</f>
        <v>0</v>
      </c>
      <c r="D136" s="113">
        <v>0</v>
      </c>
      <c r="E136" s="113">
        <v>0</v>
      </c>
      <c r="F136" s="113">
        <f>SUM(C136:E136)</f>
        <v>0</v>
      </c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</row>
    <row r="137" spans="1:151" ht="99.95" customHeight="1">
      <c r="A137" s="117" t="s">
        <v>44</v>
      </c>
      <c r="B137" s="118" t="s">
        <v>45</v>
      </c>
      <c r="C137" s="113">
        <f>'[2]Körmendi Kult. Közp.kötelezö'!$C3</f>
        <v>0</v>
      </c>
      <c r="D137" s="113">
        <v>0</v>
      </c>
      <c r="E137" s="113">
        <v>0</v>
      </c>
      <c r="F137" s="113">
        <f t="shared" ref="F137:F165" si="4">SUM(C137:E137)</f>
        <v>0</v>
      </c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</row>
    <row r="138" spans="1:151" ht="99.95" customHeight="1">
      <c r="A138" s="117" t="s">
        <v>46</v>
      </c>
      <c r="B138" s="118" t="s">
        <v>47</v>
      </c>
      <c r="C138" s="113">
        <f>'[2]Körmendi Kult. Közp.kötelezö'!$C4</f>
        <v>0</v>
      </c>
      <c r="D138" s="113">
        <v>0</v>
      </c>
      <c r="E138" s="113">
        <v>0</v>
      </c>
      <c r="F138" s="113">
        <f t="shared" si="4"/>
        <v>0</v>
      </c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</row>
    <row r="139" spans="1:151" ht="99.95" customHeight="1">
      <c r="A139" s="117" t="s">
        <v>48</v>
      </c>
      <c r="B139" s="118" t="s">
        <v>49</v>
      </c>
      <c r="C139" s="113">
        <f>'[2]Körmendi Kult. Közp.kötelezö'!$C5</f>
        <v>0</v>
      </c>
      <c r="D139" s="113">
        <v>0</v>
      </c>
      <c r="E139" s="113">
        <v>0</v>
      </c>
      <c r="F139" s="113">
        <f t="shared" si="4"/>
        <v>0</v>
      </c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</row>
    <row r="140" spans="1:151" ht="99.95" customHeight="1">
      <c r="A140" s="117" t="s">
        <v>50</v>
      </c>
      <c r="B140" s="118" t="s">
        <v>51</v>
      </c>
      <c r="C140" s="113">
        <f>'[2]Körmendi Kult. Közp.kötelezö'!$C6</f>
        <v>0</v>
      </c>
      <c r="D140" s="113">
        <v>0</v>
      </c>
      <c r="E140" s="113">
        <v>0</v>
      </c>
      <c r="F140" s="113">
        <f t="shared" si="4"/>
        <v>0</v>
      </c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</row>
    <row r="141" spans="1:151" ht="99.95" customHeight="1">
      <c r="A141" s="117" t="s">
        <v>52</v>
      </c>
      <c r="B141" s="118" t="s">
        <v>53</v>
      </c>
      <c r="C141" s="113">
        <f>'[2]Körmendi Kult. Közp.kötelezö'!$C7</f>
        <v>0</v>
      </c>
      <c r="D141" s="113">
        <v>0</v>
      </c>
      <c r="E141" s="113">
        <v>0</v>
      </c>
      <c r="F141" s="113">
        <f t="shared" si="4"/>
        <v>0</v>
      </c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</row>
    <row r="142" spans="1:151" ht="99.95" customHeight="1" thickBot="1">
      <c r="A142" s="117" t="s">
        <v>54</v>
      </c>
      <c r="B142" s="118" t="s">
        <v>55</v>
      </c>
      <c r="C142" s="113">
        <f>'[2]Körmendi Kult. Közp.kötelezö'!$C8</f>
        <v>0</v>
      </c>
      <c r="D142" s="113">
        <v>0</v>
      </c>
      <c r="E142" s="113">
        <v>0</v>
      </c>
      <c r="F142" s="113">
        <f t="shared" si="4"/>
        <v>0</v>
      </c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9"/>
      <c r="CS142" s="69"/>
      <c r="CT142" s="69"/>
      <c r="CU142" s="69"/>
      <c r="CV142" s="69"/>
      <c r="CW142" s="69"/>
      <c r="CX142" s="69"/>
      <c r="CY142" s="69"/>
      <c r="CZ142" s="69"/>
      <c r="DA142" s="69"/>
      <c r="DB142" s="69"/>
      <c r="DC142" s="69"/>
      <c r="DD142" s="69"/>
      <c r="DE142" s="69"/>
      <c r="DF142" s="69"/>
      <c r="DG142" s="69"/>
      <c r="DH142" s="69"/>
      <c r="DI142" s="69"/>
      <c r="DJ142" s="69"/>
      <c r="DK142" s="69"/>
      <c r="DL142" s="69"/>
      <c r="DM142" s="69"/>
      <c r="DN142" s="69"/>
      <c r="DO142" s="69"/>
      <c r="DP142" s="69"/>
      <c r="DQ142" s="69"/>
      <c r="DR142" s="69"/>
      <c r="DS142" s="69"/>
      <c r="DT142" s="69"/>
      <c r="DU142" s="69"/>
      <c r="DV142" s="69"/>
      <c r="DW142" s="69"/>
      <c r="DX142" s="69"/>
      <c r="DY142" s="69"/>
      <c r="DZ142" s="69"/>
      <c r="EA142" s="69"/>
      <c r="EB142" s="69"/>
      <c r="EC142" s="69"/>
      <c r="ED142" s="69"/>
      <c r="EE142" s="69"/>
      <c r="EF142" s="69"/>
      <c r="EG142" s="69"/>
      <c r="EH142" s="69"/>
      <c r="EI142" s="69"/>
      <c r="EJ142" s="69"/>
      <c r="EK142" s="69"/>
      <c r="EL142" s="69"/>
      <c r="EM142" s="69"/>
      <c r="EN142" s="69"/>
      <c r="EO142" s="69"/>
      <c r="EP142" s="69"/>
      <c r="EQ142" s="69"/>
      <c r="ER142" s="69"/>
      <c r="ES142" s="69"/>
      <c r="ET142" s="69"/>
      <c r="EU142" s="69"/>
    </row>
    <row r="143" spans="1:151" s="75" customFormat="1" ht="99.95" customHeight="1" thickBot="1">
      <c r="A143" s="123" t="s">
        <v>56</v>
      </c>
      <c r="B143" s="122" t="s">
        <v>57</v>
      </c>
      <c r="C143" s="114">
        <f>'[2]Körmendi Kult. Közp.kötelezö'!$C9</f>
        <v>0</v>
      </c>
      <c r="D143" s="114">
        <v>0</v>
      </c>
      <c r="E143" s="114">
        <v>0</v>
      </c>
      <c r="F143" s="114">
        <f t="shared" si="4"/>
        <v>0</v>
      </c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  <c r="EA143" s="69"/>
      <c r="EB143" s="69"/>
      <c r="EC143" s="69"/>
      <c r="ED143" s="69"/>
      <c r="EE143" s="69"/>
      <c r="EF143" s="69"/>
      <c r="EG143" s="69"/>
      <c r="EH143" s="69"/>
      <c r="EI143" s="69"/>
      <c r="EJ143" s="69"/>
      <c r="EK143" s="69"/>
      <c r="EL143" s="69"/>
      <c r="EM143" s="69"/>
      <c r="EN143" s="69"/>
      <c r="EO143" s="69"/>
      <c r="EP143" s="69"/>
      <c r="EQ143" s="69"/>
      <c r="ER143" s="69"/>
      <c r="ES143" s="69"/>
      <c r="ET143" s="69"/>
      <c r="EU143" s="69"/>
    </row>
    <row r="144" spans="1:151" s="75" customFormat="1" ht="99.95" customHeight="1" thickBot="1">
      <c r="A144" s="123" t="s">
        <v>58</v>
      </c>
      <c r="B144" s="122" t="s">
        <v>59</v>
      </c>
      <c r="C144" s="114">
        <f>'[2]Körmendi Kult. Közp.kötelezö'!$C10</f>
        <v>71483978</v>
      </c>
      <c r="D144" s="114">
        <v>0</v>
      </c>
      <c r="E144" s="114">
        <v>0</v>
      </c>
      <c r="F144" s="114">
        <f t="shared" si="4"/>
        <v>71483978</v>
      </c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  <c r="CU144" s="69"/>
      <c r="CV144" s="69"/>
      <c r="CW144" s="69"/>
      <c r="CX144" s="69"/>
      <c r="CY144" s="69"/>
      <c r="CZ144" s="69"/>
      <c r="DA144" s="69"/>
      <c r="DB144" s="69"/>
      <c r="DC144" s="69"/>
      <c r="DD144" s="69"/>
      <c r="DE144" s="69"/>
      <c r="DF144" s="69"/>
      <c r="DG144" s="69"/>
      <c r="DH144" s="69"/>
      <c r="DI144" s="69"/>
      <c r="DJ144" s="69"/>
      <c r="DK144" s="69"/>
      <c r="DL144" s="69"/>
      <c r="DM144" s="69"/>
      <c r="DN144" s="69"/>
      <c r="DO144" s="69"/>
      <c r="DP144" s="69"/>
      <c r="DQ144" s="69"/>
      <c r="DR144" s="69"/>
      <c r="DS144" s="69"/>
      <c r="DT144" s="69"/>
      <c r="DU144" s="69"/>
      <c r="DV144" s="69"/>
      <c r="DW144" s="69"/>
      <c r="DX144" s="69"/>
      <c r="DY144" s="69"/>
      <c r="DZ144" s="69"/>
      <c r="EA144" s="69"/>
      <c r="EB144" s="69"/>
      <c r="EC144" s="69"/>
      <c r="ED144" s="69"/>
      <c r="EE144" s="69"/>
      <c r="EF144" s="69"/>
      <c r="EG144" s="69"/>
      <c r="EH144" s="69"/>
      <c r="EI144" s="69"/>
      <c r="EJ144" s="69"/>
      <c r="EK144" s="69"/>
      <c r="EL144" s="69"/>
      <c r="EM144" s="69"/>
      <c r="EN144" s="69"/>
      <c r="EO144" s="69"/>
      <c r="EP144" s="69"/>
      <c r="EQ144" s="69"/>
      <c r="ER144" s="69"/>
      <c r="ES144" s="69"/>
      <c r="ET144" s="69"/>
      <c r="EU144" s="69"/>
    </row>
    <row r="145" spans="1:151" ht="99.95" customHeight="1">
      <c r="A145" s="117" t="s">
        <v>60</v>
      </c>
      <c r="B145" s="118" t="s">
        <v>61</v>
      </c>
      <c r="C145" s="113">
        <f>'[2]Körmendi Kult. Közp.kötelezö'!$C11</f>
        <v>0</v>
      </c>
      <c r="D145" s="113">
        <v>0</v>
      </c>
      <c r="E145" s="113">
        <v>0</v>
      </c>
      <c r="F145" s="113">
        <f t="shared" si="4"/>
        <v>0</v>
      </c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  <c r="CU145" s="69"/>
      <c r="CV145" s="69"/>
      <c r="CW145" s="69"/>
      <c r="CX145" s="69"/>
      <c r="CY145" s="69"/>
      <c r="CZ145" s="69"/>
      <c r="DA145" s="69"/>
      <c r="DB145" s="69"/>
      <c r="DC145" s="69"/>
      <c r="DD145" s="69"/>
      <c r="DE145" s="69"/>
      <c r="DF145" s="69"/>
      <c r="DG145" s="69"/>
      <c r="DH145" s="69"/>
      <c r="DI145" s="69"/>
      <c r="DJ145" s="69"/>
      <c r="DK145" s="69"/>
      <c r="DL145" s="69"/>
      <c r="DM145" s="69"/>
      <c r="DN145" s="69"/>
      <c r="DO145" s="69"/>
      <c r="DP145" s="69"/>
      <c r="DQ145" s="69"/>
      <c r="DR145" s="69"/>
      <c r="DS145" s="69"/>
      <c r="DT145" s="69"/>
      <c r="DU145" s="69"/>
      <c r="DV145" s="69"/>
      <c r="DW145" s="69"/>
      <c r="DX145" s="69"/>
      <c r="DY145" s="69"/>
      <c r="DZ145" s="69"/>
      <c r="EA145" s="69"/>
      <c r="EB145" s="69"/>
      <c r="EC145" s="69"/>
      <c r="ED145" s="69"/>
      <c r="EE145" s="69"/>
      <c r="EF145" s="69"/>
      <c r="EG145" s="69"/>
      <c r="EH145" s="69"/>
      <c r="EI145" s="69"/>
      <c r="EJ145" s="69"/>
      <c r="EK145" s="69"/>
      <c r="EL145" s="69"/>
      <c r="EM145" s="69"/>
      <c r="EN145" s="69"/>
      <c r="EO145" s="69"/>
      <c r="EP145" s="69"/>
      <c r="EQ145" s="69"/>
      <c r="ER145" s="69"/>
      <c r="ES145" s="69"/>
      <c r="ET145" s="69"/>
      <c r="EU145" s="69"/>
    </row>
    <row r="146" spans="1:151" ht="99.95" customHeight="1">
      <c r="A146" s="117" t="s">
        <v>62</v>
      </c>
      <c r="B146" s="118" t="s">
        <v>63</v>
      </c>
      <c r="C146" s="113">
        <f>'[2]Körmendi Kult. Közp.kötelezö'!$C12</f>
        <v>0</v>
      </c>
      <c r="D146" s="113">
        <v>0</v>
      </c>
      <c r="E146" s="113">
        <v>0</v>
      </c>
      <c r="F146" s="113">
        <f t="shared" si="4"/>
        <v>0</v>
      </c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  <c r="CQ146" s="69"/>
      <c r="CR146" s="69"/>
      <c r="CS146" s="69"/>
      <c r="CT146" s="69"/>
      <c r="CU146" s="69"/>
      <c r="CV146" s="69"/>
      <c r="CW146" s="69"/>
      <c r="CX146" s="69"/>
      <c r="CY146" s="69"/>
      <c r="CZ146" s="69"/>
      <c r="DA146" s="69"/>
      <c r="DB146" s="69"/>
      <c r="DC146" s="69"/>
      <c r="DD146" s="69"/>
      <c r="DE146" s="69"/>
      <c r="DF146" s="69"/>
      <c r="DG146" s="69"/>
      <c r="DH146" s="69"/>
      <c r="DI146" s="69"/>
      <c r="DJ146" s="69"/>
      <c r="DK146" s="69"/>
      <c r="DL146" s="69"/>
      <c r="DM146" s="69"/>
      <c r="DN146" s="69"/>
      <c r="DO146" s="69"/>
      <c r="DP146" s="69"/>
      <c r="DQ146" s="69"/>
      <c r="DR146" s="69"/>
      <c r="DS146" s="69"/>
      <c r="DT146" s="69"/>
      <c r="DU146" s="69"/>
      <c r="DV146" s="69"/>
      <c r="DW146" s="69"/>
      <c r="DX146" s="69"/>
      <c r="DY146" s="69"/>
      <c r="DZ146" s="69"/>
      <c r="EA146" s="69"/>
      <c r="EB146" s="69"/>
      <c r="EC146" s="69"/>
      <c r="ED146" s="69"/>
      <c r="EE146" s="69"/>
      <c r="EF146" s="69"/>
      <c r="EG146" s="69"/>
      <c r="EH146" s="69"/>
      <c r="EI146" s="69"/>
      <c r="EJ146" s="69"/>
      <c r="EK146" s="69"/>
      <c r="EL146" s="69"/>
      <c r="EM146" s="69"/>
      <c r="EN146" s="69"/>
      <c r="EO146" s="69"/>
      <c r="EP146" s="69"/>
      <c r="EQ146" s="69"/>
      <c r="ER146" s="69"/>
      <c r="ES146" s="69"/>
      <c r="ET146" s="69"/>
      <c r="EU146" s="69"/>
    </row>
    <row r="147" spans="1:151" ht="99.95" customHeight="1">
      <c r="A147" s="119" t="s">
        <v>253</v>
      </c>
      <c r="B147" s="118" t="s">
        <v>164</v>
      </c>
      <c r="C147" s="113">
        <f>'[2]Körmendi Kult. Közp.kötelezö'!$C13</f>
        <v>0</v>
      </c>
      <c r="D147" s="113">
        <v>0</v>
      </c>
      <c r="E147" s="113">
        <v>0</v>
      </c>
      <c r="F147" s="113">
        <f t="shared" si="4"/>
        <v>0</v>
      </c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  <c r="CQ147" s="69"/>
      <c r="CR147" s="69"/>
      <c r="CS147" s="69"/>
      <c r="CT147" s="69"/>
      <c r="CU147" s="69"/>
      <c r="CV147" s="69"/>
      <c r="CW147" s="69"/>
      <c r="CX147" s="69"/>
      <c r="CY147" s="69"/>
      <c r="CZ147" s="69"/>
      <c r="DA147" s="69"/>
      <c r="DB147" s="69"/>
      <c r="DC147" s="69"/>
      <c r="DD147" s="69"/>
      <c r="DE147" s="69"/>
      <c r="DF147" s="69"/>
      <c r="DG147" s="69"/>
      <c r="DH147" s="69"/>
      <c r="DI147" s="69"/>
      <c r="DJ147" s="69"/>
      <c r="DK147" s="69"/>
      <c r="DL147" s="69"/>
      <c r="DM147" s="69"/>
      <c r="DN147" s="69"/>
      <c r="DO147" s="69"/>
      <c r="DP147" s="69"/>
      <c r="DQ147" s="69"/>
      <c r="DR147" s="69"/>
      <c r="DS147" s="69"/>
      <c r="DT147" s="69"/>
      <c r="DU147" s="69"/>
      <c r="DV147" s="69"/>
      <c r="DW147" s="69"/>
      <c r="DX147" s="69"/>
      <c r="DY147" s="69"/>
      <c r="DZ147" s="69"/>
      <c r="EA147" s="69"/>
      <c r="EB147" s="69"/>
      <c r="EC147" s="69"/>
      <c r="ED147" s="69"/>
      <c r="EE147" s="69"/>
      <c r="EF147" s="69"/>
      <c r="EG147" s="69"/>
      <c r="EH147" s="69"/>
      <c r="EI147" s="69"/>
      <c r="EJ147" s="69"/>
      <c r="EK147" s="69"/>
      <c r="EL147" s="69"/>
      <c r="EM147" s="69"/>
      <c r="EN147" s="69"/>
      <c r="EO147" s="69"/>
      <c r="EP147" s="69"/>
      <c r="EQ147" s="69"/>
      <c r="ER147" s="69"/>
      <c r="ES147" s="69"/>
      <c r="ET147" s="69"/>
      <c r="EU147" s="69"/>
    </row>
    <row r="148" spans="1:151" ht="99.95" customHeight="1" thickBot="1">
      <c r="A148" s="117" t="s">
        <v>64</v>
      </c>
      <c r="B148" s="118" t="s">
        <v>65</v>
      </c>
      <c r="C148" s="113">
        <f>'[2]Körmendi Kult. Közp.kötelezö'!$C14</f>
        <v>0</v>
      </c>
      <c r="D148" s="113">
        <v>0</v>
      </c>
      <c r="E148" s="113">
        <v>0</v>
      </c>
      <c r="F148" s="113">
        <f t="shared" si="4"/>
        <v>0</v>
      </c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9"/>
      <c r="CS148" s="69"/>
      <c r="CT148" s="69"/>
      <c r="CU148" s="69"/>
      <c r="CV148" s="69"/>
      <c r="CW148" s="69"/>
      <c r="CX148" s="69"/>
      <c r="CY148" s="69"/>
      <c r="CZ148" s="69"/>
      <c r="DA148" s="69"/>
      <c r="DB148" s="69"/>
      <c r="DC148" s="69"/>
      <c r="DD148" s="69"/>
      <c r="DE148" s="69"/>
      <c r="DF148" s="69"/>
      <c r="DG148" s="69"/>
      <c r="DH148" s="69"/>
      <c r="DI148" s="69"/>
      <c r="DJ148" s="69"/>
      <c r="DK148" s="69"/>
      <c r="DL148" s="69"/>
      <c r="DM148" s="69"/>
      <c r="DN148" s="69"/>
      <c r="DO148" s="69"/>
      <c r="DP148" s="69"/>
      <c r="DQ148" s="69"/>
      <c r="DR148" s="69"/>
      <c r="DS148" s="69"/>
      <c r="DT148" s="69"/>
      <c r="DU148" s="69"/>
      <c r="DV148" s="69"/>
      <c r="DW148" s="69"/>
      <c r="DX148" s="69"/>
      <c r="DY148" s="69"/>
      <c r="DZ148" s="69"/>
      <c r="EA148" s="69"/>
      <c r="EB148" s="69"/>
      <c r="EC148" s="69"/>
      <c r="ED148" s="69"/>
      <c r="EE148" s="69"/>
      <c r="EF148" s="69"/>
      <c r="EG148" s="69"/>
      <c r="EH148" s="69"/>
      <c r="EI148" s="69"/>
      <c r="EJ148" s="69"/>
      <c r="EK148" s="69"/>
      <c r="EL148" s="69"/>
      <c r="EM148" s="69"/>
      <c r="EN148" s="69"/>
      <c r="EO148" s="69"/>
      <c r="EP148" s="69"/>
      <c r="EQ148" s="69"/>
      <c r="ER148" s="69"/>
      <c r="ES148" s="69"/>
      <c r="ET148" s="69"/>
      <c r="EU148" s="69"/>
    </row>
    <row r="149" spans="1:151" s="75" customFormat="1" ht="99.95" customHeight="1" thickBot="1">
      <c r="A149" s="123" t="s">
        <v>66</v>
      </c>
      <c r="B149" s="122" t="s">
        <v>67</v>
      </c>
      <c r="C149" s="114">
        <f>'[2]Körmendi Kult. Közp.kötelezö'!$C15</f>
        <v>0</v>
      </c>
      <c r="D149" s="114">
        <v>0</v>
      </c>
      <c r="E149" s="114">
        <v>0</v>
      </c>
      <c r="F149" s="114">
        <f t="shared" si="4"/>
        <v>0</v>
      </c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ES149" s="69"/>
      <c r="ET149" s="69"/>
      <c r="EU149" s="69"/>
    </row>
    <row r="150" spans="1:151" s="75" customFormat="1" ht="99.95" customHeight="1" thickBot="1">
      <c r="A150" s="123" t="s">
        <v>68</v>
      </c>
      <c r="B150" s="122" t="s">
        <v>69</v>
      </c>
      <c r="C150" s="114">
        <f>'[2]Körmendi Kult. Közp.kötelezö'!$C16</f>
        <v>17000000</v>
      </c>
      <c r="D150" s="114">
        <v>0</v>
      </c>
      <c r="E150" s="114">
        <v>0</v>
      </c>
      <c r="F150" s="114">
        <f t="shared" si="4"/>
        <v>17000000</v>
      </c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  <c r="CQ150" s="69"/>
      <c r="CR150" s="69"/>
      <c r="CS150" s="69"/>
      <c r="CT150" s="69"/>
      <c r="CU150" s="69"/>
      <c r="CV150" s="69"/>
      <c r="CW150" s="69"/>
      <c r="CX150" s="69"/>
      <c r="CY150" s="69"/>
      <c r="CZ150" s="69"/>
      <c r="DA150" s="69"/>
      <c r="DB150" s="69"/>
      <c r="DC150" s="69"/>
      <c r="DD150" s="69"/>
      <c r="DE150" s="69"/>
      <c r="DF150" s="69"/>
      <c r="DG150" s="69"/>
      <c r="DH150" s="69"/>
      <c r="DI150" s="69"/>
      <c r="DJ150" s="69"/>
      <c r="DK150" s="69"/>
      <c r="DL150" s="69"/>
      <c r="DM150" s="69"/>
      <c r="DN150" s="69"/>
      <c r="DO150" s="69"/>
      <c r="DP150" s="69"/>
      <c r="DQ150" s="69"/>
      <c r="DR150" s="69"/>
      <c r="DS150" s="69"/>
      <c r="DT150" s="69"/>
      <c r="DU150" s="69"/>
      <c r="DV150" s="69"/>
      <c r="DW150" s="69"/>
      <c r="DX150" s="69"/>
      <c r="DY150" s="69"/>
      <c r="DZ150" s="69"/>
      <c r="EA150" s="69"/>
      <c r="EB150" s="69"/>
      <c r="EC150" s="69"/>
      <c r="ED150" s="69"/>
      <c r="EE150" s="69"/>
      <c r="EF150" s="69"/>
      <c r="EG150" s="69"/>
      <c r="EH150" s="69"/>
      <c r="EI150" s="69"/>
      <c r="EJ150" s="69"/>
      <c r="EK150" s="69"/>
      <c r="EL150" s="69"/>
      <c r="EM150" s="69"/>
      <c r="EN150" s="69"/>
      <c r="EO150" s="69"/>
      <c r="EP150" s="69"/>
      <c r="EQ150" s="69"/>
      <c r="ER150" s="69"/>
      <c r="ES150" s="69"/>
      <c r="ET150" s="69"/>
      <c r="EU150" s="69"/>
    </row>
    <row r="151" spans="1:151" ht="99.95" customHeight="1" thickBot="1">
      <c r="A151" s="117" t="s">
        <v>70</v>
      </c>
      <c r="B151" s="118" t="s">
        <v>71</v>
      </c>
      <c r="C151" s="113">
        <f>'[2]Körmendi Kult. Közp.kötelezö'!$C17</f>
        <v>0</v>
      </c>
      <c r="D151" s="113">
        <v>0</v>
      </c>
      <c r="E151" s="113">
        <v>0</v>
      </c>
      <c r="F151" s="113">
        <f t="shared" si="4"/>
        <v>0</v>
      </c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69"/>
      <c r="DJ151" s="69"/>
      <c r="DK151" s="69"/>
      <c r="DL151" s="69"/>
      <c r="DM151" s="69"/>
      <c r="DN151" s="69"/>
      <c r="DO151" s="69"/>
      <c r="DP151" s="69"/>
      <c r="DQ151" s="69"/>
      <c r="DR151" s="69"/>
      <c r="DS151" s="69"/>
      <c r="DT151" s="69"/>
      <c r="DU151" s="69"/>
      <c r="DV151" s="69"/>
      <c r="DW151" s="69"/>
      <c r="DX151" s="69"/>
      <c r="DY151" s="69"/>
      <c r="DZ151" s="69"/>
      <c r="EA151" s="69"/>
      <c r="EB151" s="69"/>
      <c r="EC151" s="69"/>
      <c r="ED151" s="69"/>
      <c r="EE151" s="69"/>
      <c r="EF151" s="69"/>
      <c r="EG151" s="69"/>
      <c r="EH151" s="69"/>
      <c r="EI151" s="69"/>
      <c r="EJ151" s="69"/>
      <c r="EK151" s="69"/>
      <c r="EL151" s="69"/>
      <c r="EM151" s="69"/>
      <c r="EN151" s="69"/>
      <c r="EO151" s="69"/>
      <c r="EP151" s="69"/>
      <c r="EQ151" s="69"/>
      <c r="ER151" s="69"/>
      <c r="ES151" s="69"/>
      <c r="ET151" s="69"/>
      <c r="EU151" s="69"/>
    </row>
    <row r="152" spans="1:151" s="75" customFormat="1" ht="99.95" customHeight="1" thickBot="1">
      <c r="A152" s="117" t="s">
        <v>72</v>
      </c>
      <c r="B152" s="118" t="s">
        <v>73</v>
      </c>
      <c r="C152" s="113">
        <f>'[2]Körmendi Kult. Közp.kötelezö'!$C18</f>
        <v>0</v>
      </c>
      <c r="D152" s="113">
        <v>0</v>
      </c>
      <c r="E152" s="113">
        <v>0</v>
      </c>
      <c r="F152" s="113">
        <f t="shared" si="4"/>
        <v>0</v>
      </c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/>
      <c r="DI152" s="69"/>
      <c r="DJ152" s="69"/>
      <c r="DK152" s="69"/>
      <c r="DL152" s="69"/>
      <c r="DM152" s="69"/>
      <c r="DN152" s="69"/>
      <c r="DO152" s="69"/>
      <c r="DP152" s="69"/>
      <c r="DQ152" s="69"/>
      <c r="DR152" s="69"/>
      <c r="DS152" s="69"/>
      <c r="DT152" s="69"/>
      <c r="DU152" s="69"/>
      <c r="DV152" s="69"/>
      <c r="DW152" s="69"/>
      <c r="DX152" s="69"/>
      <c r="DY152" s="69"/>
      <c r="DZ152" s="69"/>
      <c r="EA152" s="69"/>
      <c r="EB152" s="69"/>
      <c r="EC152" s="69"/>
      <c r="ED152" s="69"/>
      <c r="EE152" s="69"/>
      <c r="EF152" s="69"/>
      <c r="EG152" s="69"/>
      <c r="EH152" s="69"/>
      <c r="EI152" s="69"/>
      <c r="EJ152" s="69"/>
      <c r="EK152" s="69"/>
      <c r="EL152" s="69"/>
      <c r="EM152" s="69"/>
      <c r="EN152" s="69"/>
      <c r="EO152" s="69"/>
      <c r="EP152" s="69"/>
      <c r="EQ152" s="69"/>
      <c r="ER152" s="69"/>
      <c r="ES152" s="69"/>
      <c r="ET152" s="69"/>
      <c r="EU152" s="69"/>
    </row>
    <row r="153" spans="1:151" ht="99.95" customHeight="1" thickBot="1">
      <c r="A153" s="123" t="s">
        <v>122</v>
      </c>
      <c r="B153" s="122" t="s">
        <v>73</v>
      </c>
      <c r="C153" s="114">
        <f>'[2]Körmendi Kult. Közp.kötelezö'!$C19</f>
        <v>0</v>
      </c>
      <c r="D153" s="114">
        <v>0</v>
      </c>
      <c r="E153" s="114">
        <v>0</v>
      </c>
      <c r="F153" s="114">
        <f t="shared" si="4"/>
        <v>0</v>
      </c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V153" s="69"/>
      <c r="CW153" s="69"/>
      <c r="CX153" s="69"/>
      <c r="CY153" s="69"/>
      <c r="CZ153" s="69"/>
      <c r="DA153" s="69"/>
      <c r="DB153" s="69"/>
      <c r="DC153" s="69"/>
      <c r="DD153" s="69"/>
      <c r="DE153" s="69"/>
      <c r="DF153" s="69"/>
      <c r="DG153" s="69"/>
      <c r="DH153" s="69"/>
      <c r="DI153" s="69"/>
      <c r="DJ153" s="69"/>
      <c r="DK153" s="69"/>
      <c r="DL153" s="69"/>
      <c r="DM153" s="69"/>
      <c r="DN153" s="69"/>
      <c r="DO153" s="69"/>
      <c r="DP153" s="69"/>
      <c r="DQ153" s="69"/>
      <c r="DR153" s="69"/>
      <c r="DS153" s="69"/>
      <c r="DT153" s="69"/>
      <c r="DU153" s="69"/>
      <c r="DV153" s="69"/>
      <c r="DW153" s="69"/>
      <c r="DX153" s="69"/>
      <c r="DY153" s="69"/>
      <c r="DZ153" s="69"/>
      <c r="EA153" s="69"/>
      <c r="EB153" s="69"/>
      <c r="EC153" s="69"/>
      <c r="ED153" s="69"/>
      <c r="EE153" s="69"/>
      <c r="EF153" s="69"/>
      <c r="EG153" s="69"/>
      <c r="EH153" s="69"/>
      <c r="EI153" s="69"/>
      <c r="EJ153" s="69"/>
      <c r="EK153" s="69"/>
      <c r="EL153" s="69"/>
      <c r="EM153" s="69"/>
      <c r="EN153" s="69"/>
      <c r="EO153" s="69"/>
      <c r="EP153" s="69"/>
      <c r="EQ153" s="69"/>
      <c r="ER153" s="69"/>
      <c r="ES153" s="69"/>
      <c r="ET153" s="69"/>
      <c r="EU153" s="69"/>
    </row>
    <row r="154" spans="1:151" s="75" customFormat="1" ht="99.95" customHeight="1" thickBot="1">
      <c r="A154" s="123" t="s">
        <v>74</v>
      </c>
      <c r="B154" s="122" t="s">
        <v>75</v>
      </c>
      <c r="C154" s="114">
        <f>'[2]Körmendi Kult. Közp.kötelezö'!$C20</f>
        <v>2500000</v>
      </c>
      <c r="D154" s="114">
        <v>0</v>
      </c>
      <c r="E154" s="114">
        <v>0</v>
      </c>
      <c r="F154" s="114">
        <f t="shared" si="4"/>
        <v>2500000</v>
      </c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69"/>
      <c r="DH154" s="69"/>
      <c r="DI154" s="69"/>
      <c r="DJ154" s="69"/>
      <c r="DK154" s="69"/>
      <c r="DL154" s="69"/>
      <c r="DM154" s="69"/>
      <c r="DN154" s="69"/>
      <c r="DO154" s="69"/>
      <c r="DP154" s="69"/>
      <c r="DQ154" s="69"/>
      <c r="DR154" s="69"/>
      <c r="DS154" s="69"/>
      <c r="DT154" s="69"/>
      <c r="DU154" s="69"/>
      <c r="DV154" s="69"/>
      <c r="DW154" s="69"/>
      <c r="DX154" s="69"/>
      <c r="DY154" s="69"/>
      <c r="DZ154" s="69"/>
      <c r="EA154" s="69"/>
      <c r="EB154" s="69"/>
      <c r="EC154" s="69"/>
      <c r="ED154" s="69"/>
      <c r="EE154" s="69"/>
      <c r="EF154" s="69"/>
      <c r="EG154" s="69"/>
      <c r="EH154" s="69"/>
      <c r="EI154" s="69"/>
      <c r="EJ154" s="69"/>
      <c r="EK154" s="69"/>
      <c r="EL154" s="69"/>
      <c r="EM154" s="69"/>
      <c r="EN154" s="69"/>
      <c r="EO154" s="69"/>
      <c r="EP154" s="69"/>
      <c r="EQ154" s="69"/>
      <c r="ER154" s="69"/>
      <c r="ES154" s="69"/>
      <c r="ET154" s="69"/>
      <c r="EU154" s="69"/>
    </row>
    <row r="155" spans="1:151" s="69" customFormat="1" ht="99.95" customHeight="1">
      <c r="A155" s="117" t="s">
        <v>255</v>
      </c>
      <c r="B155" s="118" t="s">
        <v>254</v>
      </c>
      <c r="C155" s="113">
        <f>'[2]Körmendi Kult. Közp.kötelezö'!$C21</f>
        <v>0</v>
      </c>
      <c r="D155" s="113">
        <v>0</v>
      </c>
      <c r="E155" s="113">
        <v>0</v>
      </c>
      <c r="F155" s="113">
        <f t="shared" si="4"/>
        <v>0</v>
      </c>
    </row>
    <row r="156" spans="1:151" ht="99.95" customHeight="1" thickBot="1">
      <c r="A156" s="117" t="s">
        <v>76</v>
      </c>
      <c r="B156" s="118" t="s">
        <v>77</v>
      </c>
      <c r="C156" s="113">
        <f>'[2]Körmendi Kult. Közp.kötelezö'!$C22</f>
        <v>0</v>
      </c>
      <c r="D156" s="113">
        <v>0</v>
      </c>
      <c r="E156" s="113">
        <v>0</v>
      </c>
      <c r="F156" s="113">
        <f t="shared" si="4"/>
        <v>0</v>
      </c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69"/>
      <c r="DH156" s="69"/>
      <c r="DI156" s="69"/>
      <c r="DJ156" s="69"/>
      <c r="DK156" s="69"/>
      <c r="DL156" s="69"/>
      <c r="DM156" s="69"/>
      <c r="DN156" s="69"/>
      <c r="DO156" s="69"/>
      <c r="DP156" s="69"/>
      <c r="DQ156" s="69"/>
      <c r="DR156" s="69"/>
      <c r="DS156" s="69"/>
      <c r="DT156" s="69"/>
      <c r="DU156" s="69"/>
      <c r="DV156" s="69"/>
      <c r="DW156" s="69"/>
      <c r="DX156" s="69"/>
      <c r="DY156" s="69"/>
      <c r="DZ156" s="69"/>
      <c r="EA156" s="69"/>
      <c r="EB156" s="69"/>
      <c r="EC156" s="69"/>
      <c r="ED156" s="69"/>
      <c r="EE156" s="69"/>
      <c r="EF156" s="69"/>
      <c r="EG156" s="69"/>
      <c r="EH156" s="69"/>
      <c r="EI156" s="69"/>
      <c r="EJ156" s="69"/>
      <c r="EK156" s="69"/>
      <c r="EL156" s="69"/>
      <c r="EM156" s="69"/>
      <c r="EN156" s="69"/>
      <c r="EO156" s="69"/>
      <c r="EP156" s="69"/>
      <c r="EQ156" s="69"/>
      <c r="ER156" s="69"/>
      <c r="ES156" s="69"/>
      <c r="ET156" s="69"/>
      <c r="EU156" s="69"/>
    </row>
    <row r="157" spans="1:151" s="75" customFormat="1" ht="99.95" customHeight="1" thickBot="1">
      <c r="A157" s="123" t="s">
        <v>126</v>
      </c>
      <c r="B157" s="122" t="s">
        <v>80</v>
      </c>
      <c r="C157" s="114">
        <f>'[2]Körmendi Kult. Közp.kötelezö'!$C23</f>
        <v>0</v>
      </c>
      <c r="D157" s="114">
        <v>0</v>
      </c>
      <c r="E157" s="114">
        <v>0</v>
      </c>
      <c r="F157" s="114">
        <f t="shared" si="4"/>
        <v>0</v>
      </c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69"/>
      <c r="CL157" s="69"/>
      <c r="CM157" s="69"/>
      <c r="CN157" s="69"/>
      <c r="CO157" s="69"/>
      <c r="CP157" s="69"/>
      <c r="CQ157" s="69"/>
      <c r="CR157" s="69"/>
      <c r="CS157" s="69"/>
      <c r="CT157" s="69"/>
      <c r="CU157" s="69"/>
      <c r="CV157" s="69"/>
      <c r="CW157" s="69"/>
      <c r="CX157" s="69"/>
      <c r="CY157" s="69"/>
      <c r="CZ157" s="69"/>
      <c r="DA157" s="69"/>
      <c r="DB157" s="69"/>
      <c r="DC157" s="69"/>
      <c r="DD157" s="69"/>
      <c r="DE157" s="69"/>
      <c r="DF157" s="69"/>
      <c r="DG157" s="69"/>
      <c r="DH157" s="69"/>
      <c r="DI157" s="69"/>
      <c r="DJ157" s="69"/>
      <c r="DK157" s="69"/>
      <c r="DL157" s="69"/>
      <c r="DM157" s="69"/>
      <c r="DN157" s="69"/>
      <c r="DO157" s="69"/>
      <c r="DP157" s="69"/>
      <c r="DQ157" s="69"/>
      <c r="DR157" s="69"/>
      <c r="DS157" s="69"/>
      <c r="DT157" s="69"/>
      <c r="DU157" s="69"/>
      <c r="DV157" s="69"/>
      <c r="DW157" s="69"/>
      <c r="DX157" s="69"/>
      <c r="DY157" s="69"/>
      <c r="DZ157" s="69"/>
      <c r="EA157" s="69"/>
      <c r="EB157" s="69"/>
      <c r="EC157" s="69"/>
      <c r="ED157" s="69"/>
      <c r="EE157" s="69"/>
      <c r="EF157" s="69"/>
      <c r="EG157" s="69"/>
      <c r="EH157" s="69"/>
      <c r="EI157" s="69"/>
      <c r="EJ157" s="69"/>
      <c r="EK157" s="69"/>
      <c r="EL157" s="69"/>
      <c r="EM157" s="69"/>
      <c r="EN157" s="69"/>
      <c r="EO157" s="69"/>
      <c r="EP157" s="69"/>
      <c r="EQ157" s="69"/>
      <c r="ER157" s="69"/>
      <c r="ES157" s="69"/>
      <c r="ET157" s="69"/>
      <c r="EU157" s="69"/>
    </row>
    <row r="158" spans="1:151" s="75" customFormat="1" ht="99.95" customHeight="1" thickBot="1">
      <c r="A158" s="117" t="s">
        <v>127</v>
      </c>
      <c r="B158" s="118" t="s">
        <v>183</v>
      </c>
      <c r="C158" s="113">
        <f>'[2]Körmendi Kult. Közp.kötelezö'!$C24</f>
        <v>0</v>
      </c>
      <c r="D158" s="113">
        <v>0</v>
      </c>
      <c r="E158" s="113">
        <v>0</v>
      </c>
      <c r="F158" s="113">
        <f t="shared" si="4"/>
        <v>0</v>
      </c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  <c r="CQ158" s="69"/>
      <c r="CR158" s="69"/>
      <c r="CS158" s="69"/>
      <c r="CT158" s="69"/>
      <c r="CU158" s="69"/>
      <c r="CV158" s="69"/>
      <c r="CW158" s="69"/>
      <c r="CX158" s="69"/>
      <c r="CY158" s="69"/>
      <c r="CZ158" s="69"/>
      <c r="DA158" s="69"/>
      <c r="DB158" s="69"/>
      <c r="DC158" s="69"/>
      <c r="DD158" s="69"/>
      <c r="DE158" s="69"/>
      <c r="DF158" s="69"/>
      <c r="DG158" s="69"/>
      <c r="DH158" s="69"/>
      <c r="DI158" s="69"/>
      <c r="DJ158" s="69"/>
      <c r="DK158" s="69"/>
      <c r="DL158" s="69"/>
      <c r="DM158" s="69"/>
      <c r="DN158" s="69"/>
      <c r="DO158" s="69"/>
      <c r="DP158" s="69"/>
      <c r="DQ158" s="69"/>
      <c r="DR158" s="69"/>
      <c r="DS158" s="69"/>
      <c r="DT158" s="69"/>
      <c r="DU158" s="69"/>
      <c r="DV158" s="69"/>
      <c r="DW158" s="69"/>
      <c r="DX158" s="69"/>
      <c r="DY158" s="69"/>
      <c r="DZ158" s="69"/>
      <c r="EA158" s="69"/>
      <c r="EB158" s="69"/>
      <c r="EC158" s="69"/>
      <c r="ED158" s="69"/>
      <c r="EE158" s="69"/>
      <c r="EF158" s="69"/>
      <c r="EG158" s="69"/>
      <c r="EH158" s="69"/>
      <c r="EI158" s="69"/>
      <c r="EJ158" s="69"/>
      <c r="EK158" s="69"/>
      <c r="EL158" s="69"/>
      <c r="EM158" s="69"/>
      <c r="EN158" s="69"/>
      <c r="EO158" s="69"/>
      <c r="EP158" s="69"/>
      <c r="EQ158" s="69"/>
      <c r="ER158" s="69"/>
      <c r="ES158" s="69"/>
      <c r="ET158" s="69"/>
      <c r="EU158" s="69"/>
    </row>
    <row r="159" spans="1:151" s="75" customFormat="1" ht="99.95" customHeight="1" thickBot="1">
      <c r="A159" s="117" t="s">
        <v>275</v>
      </c>
      <c r="B159" s="118" t="s">
        <v>183</v>
      </c>
      <c r="C159" s="113">
        <f>'[2]Körmendi Kult. Közp.kötelezö'!$C25</f>
        <v>0</v>
      </c>
      <c r="D159" s="113">
        <v>0</v>
      </c>
      <c r="E159" s="113">
        <v>0</v>
      </c>
      <c r="F159" s="113">
        <f t="shared" si="4"/>
        <v>0</v>
      </c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V159" s="69"/>
      <c r="CW159" s="69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/>
      <c r="DJ159" s="69"/>
      <c r="DK159" s="69"/>
      <c r="DL159" s="69"/>
      <c r="DM159" s="69"/>
      <c r="DN159" s="69"/>
      <c r="DO159" s="69"/>
      <c r="DP159" s="69"/>
      <c r="DQ159" s="69"/>
      <c r="DR159" s="69"/>
      <c r="DS159" s="69"/>
      <c r="DT159" s="69"/>
      <c r="DU159" s="69"/>
      <c r="DV159" s="69"/>
      <c r="DW159" s="69"/>
      <c r="DX159" s="69"/>
      <c r="DY159" s="69"/>
      <c r="DZ159" s="69"/>
      <c r="EA159" s="69"/>
      <c r="EB159" s="69"/>
      <c r="EC159" s="69"/>
      <c r="ED159" s="69"/>
      <c r="EE159" s="69"/>
      <c r="EF159" s="69"/>
      <c r="EG159" s="69"/>
      <c r="EH159" s="69"/>
      <c r="EI159" s="69"/>
      <c r="EJ159" s="69"/>
      <c r="EK159" s="69"/>
      <c r="EL159" s="69"/>
      <c r="EM159" s="69"/>
      <c r="EN159" s="69"/>
      <c r="EO159" s="69"/>
      <c r="EP159" s="69"/>
      <c r="EQ159" s="69"/>
      <c r="ER159" s="69"/>
      <c r="ES159" s="69"/>
      <c r="ET159" s="69"/>
      <c r="EU159" s="69"/>
    </row>
    <row r="160" spans="1:151" s="75" customFormat="1" ht="99.95" customHeight="1" thickBot="1">
      <c r="A160" s="124" t="s">
        <v>242</v>
      </c>
      <c r="B160" s="118" t="s">
        <v>90</v>
      </c>
      <c r="C160" s="113">
        <f>'[2]Körmendi Kult. Közp.kötelezö'!$C26</f>
        <v>0</v>
      </c>
      <c r="D160" s="113">
        <v>0</v>
      </c>
      <c r="E160" s="113">
        <v>0</v>
      </c>
      <c r="F160" s="113">
        <f t="shared" si="4"/>
        <v>0</v>
      </c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  <c r="CU160" s="69"/>
      <c r="CV160" s="69"/>
      <c r="CW160" s="69"/>
      <c r="CX160" s="69"/>
      <c r="CY160" s="69"/>
      <c r="CZ160" s="69"/>
      <c r="DA160" s="69"/>
      <c r="DB160" s="69"/>
      <c r="DC160" s="69"/>
      <c r="DD160" s="69"/>
      <c r="DE160" s="69"/>
      <c r="DF160" s="69"/>
      <c r="DG160" s="69"/>
      <c r="DH160" s="69"/>
      <c r="DI160" s="69"/>
      <c r="DJ160" s="69"/>
      <c r="DK160" s="69"/>
      <c r="DL160" s="69"/>
      <c r="DM160" s="69"/>
      <c r="DN160" s="69"/>
      <c r="DO160" s="69"/>
      <c r="DP160" s="69"/>
      <c r="DQ160" s="69"/>
      <c r="DR160" s="69"/>
      <c r="DS160" s="69"/>
      <c r="DT160" s="69"/>
      <c r="DU160" s="69"/>
      <c r="DV160" s="69"/>
      <c r="DW160" s="69"/>
      <c r="DX160" s="69"/>
      <c r="DY160" s="69"/>
      <c r="DZ160" s="69"/>
      <c r="EA160" s="69"/>
      <c r="EB160" s="69"/>
      <c r="EC160" s="69"/>
      <c r="ED160" s="69"/>
      <c r="EE160" s="69"/>
      <c r="EF160" s="69"/>
      <c r="EG160" s="69"/>
      <c r="EH160" s="69"/>
      <c r="EI160" s="69"/>
      <c r="EJ160" s="69"/>
      <c r="EK160" s="69"/>
      <c r="EL160" s="69"/>
      <c r="EM160" s="69"/>
      <c r="EN160" s="69"/>
      <c r="EO160" s="69"/>
      <c r="EP160" s="69"/>
      <c r="EQ160" s="69"/>
      <c r="ER160" s="69"/>
      <c r="ES160" s="69"/>
      <c r="ET160" s="69"/>
      <c r="EU160" s="69"/>
    </row>
    <row r="161" spans="1:151" s="75" customFormat="1" ht="99.95" customHeight="1" thickBot="1">
      <c r="A161" s="124" t="s">
        <v>312</v>
      </c>
      <c r="B161" s="118" t="s">
        <v>90</v>
      </c>
      <c r="C161" s="113">
        <f>'[2]Körmendi Kult. Közp.kötelezö'!$C27</f>
        <v>0</v>
      </c>
      <c r="D161" s="113">
        <v>0</v>
      </c>
      <c r="E161" s="113">
        <v>0</v>
      </c>
      <c r="F161" s="113">
        <f t="shared" si="4"/>
        <v>0</v>
      </c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  <c r="CQ161" s="69"/>
      <c r="CR161" s="69"/>
      <c r="CS161" s="69"/>
      <c r="CT161" s="69"/>
      <c r="CU161" s="69"/>
      <c r="CV161" s="69"/>
      <c r="CW161" s="69"/>
      <c r="CX161" s="69"/>
      <c r="CY161" s="69"/>
      <c r="CZ161" s="69"/>
      <c r="DA161" s="69"/>
      <c r="DB161" s="69"/>
      <c r="DC161" s="69"/>
      <c r="DD161" s="69"/>
      <c r="DE161" s="69"/>
      <c r="DF161" s="69"/>
      <c r="DG161" s="69"/>
      <c r="DH161" s="69"/>
      <c r="DI161" s="69"/>
      <c r="DJ161" s="69"/>
      <c r="DK161" s="69"/>
      <c r="DL161" s="69"/>
      <c r="DM161" s="69"/>
      <c r="DN161" s="69"/>
      <c r="DO161" s="69"/>
      <c r="DP161" s="69"/>
      <c r="DQ161" s="69"/>
      <c r="DR161" s="69"/>
      <c r="DS161" s="69"/>
      <c r="DT161" s="69"/>
      <c r="DU161" s="69"/>
      <c r="DV161" s="69"/>
      <c r="DW161" s="69"/>
      <c r="DX161" s="69"/>
      <c r="DY161" s="69"/>
      <c r="DZ161" s="69"/>
      <c r="EA161" s="69"/>
      <c r="EB161" s="69"/>
      <c r="EC161" s="69"/>
      <c r="ED161" s="69"/>
      <c r="EE161" s="69"/>
      <c r="EF161" s="69"/>
      <c r="EG161" s="69"/>
      <c r="EH161" s="69"/>
      <c r="EI161" s="69"/>
      <c r="EJ161" s="69"/>
      <c r="EK161" s="69"/>
      <c r="EL161" s="69"/>
      <c r="EM161" s="69"/>
      <c r="EN161" s="69"/>
      <c r="EO161" s="69"/>
      <c r="EP161" s="69"/>
      <c r="EQ161" s="69"/>
      <c r="ER161" s="69"/>
      <c r="ES161" s="69"/>
      <c r="ET161" s="69"/>
      <c r="EU161" s="69"/>
    </row>
    <row r="162" spans="1:151" s="75" customFormat="1" ht="99.95" customHeight="1" thickBot="1">
      <c r="A162" s="117" t="s">
        <v>261</v>
      </c>
      <c r="B162" s="118" t="s">
        <v>256</v>
      </c>
      <c r="C162" s="113">
        <f>'[2]Körmendi Kult. Közp.kötelezö'!$C28</f>
        <v>115014776</v>
      </c>
      <c r="D162" s="113">
        <v>0</v>
      </c>
      <c r="E162" s="113">
        <v>0</v>
      </c>
      <c r="F162" s="113">
        <f t="shared" si="4"/>
        <v>115014776</v>
      </c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</row>
    <row r="163" spans="1:151" s="75" customFormat="1" ht="99.95" customHeight="1" thickBot="1">
      <c r="A163" s="123" t="s">
        <v>181</v>
      </c>
      <c r="B163" s="122" t="s">
        <v>182</v>
      </c>
      <c r="C163" s="114">
        <f>'[2]Körmendi Kult. Közp.kötelezö'!$C29</f>
        <v>115014776</v>
      </c>
      <c r="D163" s="114">
        <v>0</v>
      </c>
      <c r="E163" s="114">
        <v>0</v>
      </c>
      <c r="F163" s="114">
        <f t="shared" si="4"/>
        <v>115014776</v>
      </c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  <c r="CQ163" s="69"/>
      <c r="CR163" s="69"/>
      <c r="CS163" s="69"/>
      <c r="CT163" s="69"/>
      <c r="CU163" s="69"/>
      <c r="CV163" s="69"/>
      <c r="CW163" s="69"/>
      <c r="CX163" s="69"/>
      <c r="CY163" s="69"/>
      <c r="CZ163" s="69"/>
      <c r="DA163" s="69"/>
      <c r="DB163" s="69"/>
      <c r="DC163" s="69"/>
      <c r="DD163" s="69"/>
      <c r="DE163" s="69"/>
      <c r="DF163" s="69"/>
      <c r="DG163" s="69"/>
      <c r="DH163" s="69"/>
      <c r="DI163" s="69"/>
      <c r="DJ163" s="69"/>
      <c r="DK163" s="69"/>
      <c r="DL163" s="69"/>
      <c r="DM163" s="69"/>
      <c r="DN163" s="69"/>
      <c r="DO163" s="69"/>
      <c r="DP163" s="69"/>
      <c r="DQ163" s="69"/>
      <c r="DR163" s="69"/>
      <c r="DS163" s="69"/>
      <c r="DT163" s="69"/>
      <c r="DU163" s="69"/>
      <c r="DV163" s="69"/>
      <c r="DW163" s="69"/>
      <c r="DX163" s="69"/>
      <c r="DY163" s="69"/>
      <c r="DZ163" s="69"/>
      <c r="EA163" s="69"/>
      <c r="EB163" s="69"/>
      <c r="EC163" s="69"/>
      <c r="ED163" s="69"/>
      <c r="EE163" s="69"/>
      <c r="EF163" s="69"/>
      <c r="EG163" s="69"/>
      <c r="EH163" s="69"/>
      <c r="EI163" s="69"/>
      <c r="EJ163" s="69"/>
      <c r="EK163" s="69"/>
      <c r="EL163" s="69"/>
      <c r="EM163" s="69"/>
      <c r="EN163" s="69"/>
      <c r="EO163" s="69"/>
      <c r="EP163" s="69"/>
      <c r="EQ163" s="69"/>
      <c r="ER163" s="69"/>
      <c r="ES163" s="69"/>
      <c r="ET163" s="69"/>
      <c r="EU163" s="69"/>
    </row>
    <row r="164" spans="1:151" s="75" customFormat="1" ht="99.95" customHeight="1" thickBot="1">
      <c r="A164" s="117" t="s">
        <v>78</v>
      </c>
      <c r="B164" s="118" t="s">
        <v>79</v>
      </c>
      <c r="C164" s="113">
        <f>'[2]Körmendi Kult. Közp.kötelezö'!$C30</f>
        <v>90983978</v>
      </c>
      <c r="D164" s="113">
        <v>0</v>
      </c>
      <c r="E164" s="113">
        <v>0</v>
      </c>
      <c r="F164" s="113">
        <f t="shared" si="4"/>
        <v>90983978</v>
      </c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  <c r="CR164" s="69"/>
      <c r="CS164" s="69"/>
      <c r="CT164" s="69"/>
      <c r="CU164" s="69"/>
      <c r="CV164" s="69"/>
      <c r="CW164" s="69"/>
      <c r="CX164" s="69"/>
      <c r="CY164" s="69"/>
      <c r="CZ164" s="69"/>
      <c r="DA164" s="69"/>
      <c r="DB164" s="69"/>
      <c r="DC164" s="69"/>
      <c r="DD164" s="69"/>
      <c r="DE164" s="69"/>
      <c r="DF164" s="69"/>
      <c r="DG164" s="69"/>
      <c r="DH164" s="69"/>
      <c r="DI164" s="69"/>
      <c r="DJ164" s="69"/>
      <c r="DK164" s="69"/>
      <c r="DL164" s="69"/>
      <c r="DM164" s="69"/>
      <c r="DN164" s="69"/>
      <c r="DO164" s="69"/>
      <c r="DP164" s="69"/>
      <c r="DQ164" s="69"/>
      <c r="DR164" s="69"/>
      <c r="DS164" s="69"/>
      <c r="DT164" s="69"/>
      <c r="DU164" s="69"/>
      <c r="DV164" s="69"/>
      <c r="DW164" s="69"/>
      <c r="DX164" s="69"/>
      <c r="DY164" s="69"/>
      <c r="DZ164" s="69"/>
      <c r="EA164" s="69"/>
      <c r="EB164" s="69"/>
      <c r="EC164" s="69"/>
      <c r="ED164" s="69"/>
      <c r="EE164" s="69"/>
      <c r="EF164" s="69"/>
      <c r="EG164" s="69"/>
      <c r="EH164" s="69"/>
      <c r="EI164" s="69"/>
      <c r="EJ164" s="69"/>
      <c r="EK164" s="69"/>
      <c r="EL164" s="69"/>
      <c r="EM164" s="69"/>
      <c r="EN164" s="69"/>
      <c r="EO164" s="69"/>
      <c r="EP164" s="69"/>
      <c r="EQ164" s="69"/>
      <c r="ER164" s="69"/>
      <c r="ES164" s="69"/>
      <c r="ET164" s="69"/>
      <c r="EU164" s="69"/>
    </row>
    <row r="165" spans="1:151" s="78" customFormat="1" ht="99.95" customHeight="1">
      <c r="A165" s="123" t="s">
        <v>184</v>
      </c>
      <c r="B165" s="122" t="s">
        <v>185</v>
      </c>
      <c r="C165" s="114">
        <f>'[2]Körmendi Kult. Közp.kötelezö'!$C31</f>
        <v>205998754</v>
      </c>
      <c r="D165" s="114">
        <v>0</v>
      </c>
      <c r="E165" s="114">
        <v>0</v>
      </c>
      <c r="F165" s="114">
        <f t="shared" si="4"/>
        <v>205998754</v>
      </c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1"/>
      <c r="BH165" s="71"/>
      <c r="BI165" s="71"/>
      <c r="BJ165" s="71"/>
      <c r="BK165" s="71"/>
      <c r="BL165" s="71"/>
      <c r="BM165" s="71"/>
      <c r="BN165" s="71"/>
      <c r="BO165" s="71"/>
      <c r="BP165" s="71"/>
      <c r="BQ165" s="71"/>
      <c r="BR165" s="71"/>
      <c r="BS165" s="71"/>
      <c r="BT165" s="71"/>
      <c r="BU165" s="71"/>
      <c r="BV165" s="71"/>
      <c r="BW165" s="71"/>
      <c r="BX165" s="71"/>
      <c r="BY165" s="71"/>
      <c r="BZ165" s="71"/>
      <c r="CA165" s="71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71"/>
      <c r="DF165" s="71"/>
      <c r="DG165" s="71"/>
      <c r="DH165" s="71"/>
      <c r="DI165" s="71"/>
      <c r="DJ165" s="71"/>
      <c r="DK165" s="71"/>
      <c r="DL165" s="71"/>
      <c r="DM165" s="71"/>
      <c r="DN165" s="71"/>
      <c r="DO165" s="71"/>
      <c r="DP165" s="71"/>
      <c r="DQ165" s="71"/>
      <c r="DR165" s="71"/>
      <c r="DS165" s="71"/>
      <c r="DT165" s="71"/>
      <c r="DU165" s="71"/>
      <c r="DV165" s="71"/>
      <c r="DW165" s="71"/>
      <c r="DX165" s="71"/>
      <c r="DY165" s="71"/>
      <c r="DZ165" s="71"/>
      <c r="EA165" s="71"/>
      <c r="EB165" s="71"/>
      <c r="EC165" s="71"/>
      <c r="ED165" s="71"/>
      <c r="EE165" s="71"/>
      <c r="EF165" s="71"/>
      <c r="EG165" s="71"/>
      <c r="EH165" s="71"/>
      <c r="EI165" s="71"/>
      <c r="EJ165" s="71"/>
      <c r="EK165" s="71"/>
      <c r="EL165" s="71"/>
      <c r="EM165" s="71"/>
      <c r="EN165" s="71"/>
      <c r="EO165" s="71"/>
      <c r="EP165" s="71"/>
      <c r="EQ165" s="71"/>
      <c r="ER165" s="71"/>
      <c r="ES165" s="71"/>
      <c r="ET165" s="71"/>
      <c r="EU165" s="71"/>
    </row>
    <row r="166" spans="1:151" ht="57.75" customHeight="1">
      <c r="A166" s="263" t="s">
        <v>0</v>
      </c>
      <c r="B166" s="266" t="s">
        <v>316</v>
      </c>
      <c r="C166" s="272" t="s">
        <v>41</v>
      </c>
      <c r="D166" s="272"/>
      <c r="E166" s="272"/>
      <c r="F166" s="272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  <c r="CU166" s="69"/>
      <c r="CV166" s="69"/>
      <c r="CW166" s="69"/>
      <c r="CX166" s="69"/>
      <c r="CY166" s="69"/>
      <c r="CZ166" s="69"/>
      <c r="DA166" s="69"/>
      <c r="DB166" s="69"/>
      <c r="DC166" s="69"/>
      <c r="DD166" s="69"/>
      <c r="DE166" s="69"/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69"/>
      <c r="EE166" s="69"/>
      <c r="EF166" s="69"/>
      <c r="EG166" s="69"/>
      <c r="EH166" s="69"/>
      <c r="EI166" s="69"/>
      <c r="EJ166" s="69"/>
      <c r="EK166" s="69"/>
      <c r="EL166" s="69"/>
      <c r="EM166" s="69"/>
      <c r="EN166" s="69"/>
      <c r="EO166" s="69"/>
      <c r="EP166" s="69"/>
      <c r="EQ166" s="69"/>
      <c r="ER166" s="69"/>
      <c r="ES166" s="69"/>
      <c r="ET166" s="69"/>
      <c r="EU166" s="69"/>
    </row>
    <row r="167" spans="1:151" ht="57.75" customHeight="1">
      <c r="A167" s="264"/>
      <c r="B167" s="267"/>
      <c r="C167" s="272"/>
      <c r="D167" s="272"/>
      <c r="E167" s="272"/>
      <c r="F167" s="272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  <c r="CR167" s="69"/>
      <c r="CS167" s="69"/>
      <c r="CT167" s="69"/>
      <c r="CU167" s="69"/>
      <c r="CV167" s="69"/>
      <c r="CW167" s="69"/>
      <c r="CX167" s="69"/>
      <c r="CY167" s="69"/>
      <c r="CZ167" s="69"/>
      <c r="DA167" s="69"/>
      <c r="DB167" s="69"/>
      <c r="DC167" s="69"/>
      <c r="DD167" s="69"/>
      <c r="DE167" s="69"/>
      <c r="DF167" s="69"/>
      <c r="DG167" s="69"/>
      <c r="DH167" s="69"/>
      <c r="DI167" s="69"/>
      <c r="DJ167" s="69"/>
      <c r="DK167" s="69"/>
      <c r="DL167" s="69"/>
      <c r="DM167" s="69"/>
      <c r="DN167" s="69"/>
      <c r="DO167" s="69"/>
      <c r="DP167" s="69"/>
      <c r="DQ167" s="69"/>
      <c r="DR167" s="69"/>
      <c r="DS167" s="69"/>
      <c r="DT167" s="69"/>
      <c r="DU167" s="69"/>
      <c r="DV167" s="69"/>
      <c r="DW167" s="69"/>
      <c r="DX167" s="69"/>
      <c r="DY167" s="69"/>
      <c r="DZ167" s="69"/>
      <c r="EA167" s="69"/>
      <c r="EB167" s="69"/>
      <c r="EC167" s="69"/>
      <c r="ED167" s="69"/>
      <c r="EE167" s="69"/>
      <c r="EF167" s="69"/>
      <c r="EG167" s="69"/>
      <c r="EH167" s="69"/>
      <c r="EI167" s="69"/>
      <c r="EJ167" s="69"/>
      <c r="EK167" s="69"/>
      <c r="EL167" s="69"/>
      <c r="EM167" s="69"/>
      <c r="EN167" s="69"/>
      <c r="EO167" s="69"/>
      <c r="EP167" s="69"/>
      <c r="EQ167" s="69"/>
      <c r="ER167" s="69"/>
      <c r="ES167" s="69"/>
      <c r="ET167" s="69"/>
      <c r="EU167" s="69"/>
    </row>
    <row r="168" spans="1:151" ht="137.25">
      <c r="A168" s="265"/>
      <c r="B168" s="268"/>
      <c r="C168" s="115" t="s">
        <v>314</v>
      </c>
      <c r="D168" s="115" t="s">
        <v>315</v>
      </c>
      <c r="E168" s="115" t="s">
        <v>313</v>
      </c>
      <c r="F168" s="116" t="s">
        <v>260</v>
      </c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  <c r="CQ168" s="69"/>
      <c r="CR168" s="69"/>
      <c r="CS168" s="69"/>
      <c r="CT168" s="69"/>
      <c r="CU168" s="69"/>
      <c r="CV168" s="69"/>
      <c r="CW168" s="69"/>
      <c r="CX168" s="69"/>
      <c r="CY168" s="69"/>
      <c r="CZ168" s="69"/>
      <c r="DA168" s="69"/>
      <c r="DB168" s="69"/>
      <c r="DC168" s="69"/>
      <c r="DD168" s="69"/>
      <c r="DE168" s="69"/>
      <c r="DF168" s="69"/>
      <c r="DG168" s="69"/>
      <c r="DH168" s="69"/>
      <c r="DI168" s="69"/>
      <c r="DJ168" s="69"/>
      <c r="DK168" s="69"/>
      <c r="DL168" s="69"/>
      <c r="DM168" s="69"/>
      <c r="DN168" s="69"/>
      <c r="DO168" s="69"/>
      <c r="DP168" s="69"/>
      <c r="DQ168" s="69"/>
      <c r="DR168" s="69"/>
      <c r="DS168" s="69"/>
      <c r="DT168" s="69"/>
      <c r="DU168" s="69"/>
      <c r="DV168" s="69"/>
      <c r="DW168" s="69"/>
      <c r="DX168" s="69"/>
      <c r="DY168" s="69"/>
      <c r="DZ168" s="69"/>
      <c r="EA168" s="69"/>
      <c r="EB168" s="69"/>
      <c r="EC168" s="69"/>
      <c r="ED168" s="69"/>
      <c r="EE168" s="69"/>
      <c r="EF168" s="69"/>
      <c r="EG168" s="69"/>
      <c r="EH168" s="69"/>
      <c r="EI168" s="69"/>
      <c r="EJ168" s="69"/>
      <c r="EK168" s="69"/>
      <c r="EL168" s="69"/>
      <c r="EM168" s="69"/>
      <c r="EN168" s="69"/>
      <c r="EO168" s="69"/>
      <c r="EP168" s="69"/>
      <c r="EQ168" s="69"/>
      <c r="ER168" s="69"/>
      <c r="ES168" s="69"/>
      <c r="ET168" s="69"/>
      <c r="EU168" s="69"/>
    </row>
    <row r="169" spans="1:151" ht="99.95" customHeight="1">
      <c r="A169" s="117" t="s">
        <v>42</v>
      </c>
      <c r="B169" s="118" t="s">
        <v>43</v>
      </c>
      <c r="C169" s="113">
        <v>0</v>
      </c>
      <c r="D169" s="113">
        <f>'[2]Múzeum önként vállalt'!$C2</f>
        <v>0</v>
      </c>
      <c r="E169" s="113">
        <v>0</v>
      </c>
      <c r="F169" s="113">
        <f>SUM(C169:E169)</f>
        <v>0</v>
      </c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  <c r="CQ169" s="69"/>
      <c r="CR169" s="69"/>
      <c r="CS169" s="69"/>
      <c r="CT169" s="69"/>
      <c r="CU169" s="69"/>
      <c r="CV169" s="69"/>
      <c r="CW169" s="69"/>
      <c r="CX169" s="69"/>
      <c r="CY169" s="69"/>
      <c r="CZ169" s="69"/>
      <c r="DA169" s="69"/>
      <c r="DB169" s="69"/>
      <c r="DC169" s="69"/>
      <c r="DD169" s="69"/>
      <c r="DE169" s="69"/>
      <c r="DF169" s="69"/>
      <c r="DG169" s="69"/>
      <c r="DH169" s="69"/>
      <c r="DI169" s="69"/>
      <c r="DJ169" s="69"/>
      <c r="DK169" s="69"/>
      <c r="DL169" s="69"/>
      <c r="DM169" s="69"/>
      <c r="DN169" s="69"/>
      <c r="DO169" s="69"/>
      <c r="DP169" s="69"/>
      <c r="DQ169" s="69"/>
      <c r="DR169" s="69"/>
      <c r="DS169" s="69"/>
      <c r="DT169" s="69"/>
      <c r="DU169" s="69"/>
      <c r="DV169" s="69"/>
      <c r="DW169" s="69"/>
      <c r="DX169" s="69"/>
      <c r="DY169" s="69"/>
      <c r="DZ169" s="69"/>
      <c r="EA169" s="69"/>
      <c r="EB169" s="69"/>
      <c r="EC169" s="69"/>
      <c r="ED169" s="69"/>
      <c r="EE169" s="69"/>
      <c r="EF169" s="69"/>
      <c r="EG169" s="69"/>
      <c r="EH169" s="69"/>
      <c r="EI169" s="69"/>
      <c r="EJ169" s="69"/>
      <c r="EK169" s="69"/>
      <c r="EL169" s="69"/>
      <c r="EM169" s="69"/>
      <c r="EN169" s="69"/>
      <c r="EO169" s="69"/>
      <c r="EP169" s="69"/>
      <c r="EQ169" s="69"/>
      <c r="ER169" s="69"/>
      <c r="ES169" s="69"/>
      <c r="ET169" s="69"/>
      <c r="EU169" s="69"/>
    </row>
    <row r="170" spans="1:151" ht="99.95" customHeight="1">
      <c r="A170" s="117" t="s">
        <v>44</v>
      </c>
      <c r="B170" s="118" t="s">
        <v>45</v>
      </c>
      <c r="C170" s="113">
        <v>0</v>
      </c>
      <c r="D170" s="113">
        <f>'[2]Múzeum önként vállalt'!$C3</f>
        <v>0</v>
      </c>
      <c r="E170" s="113">
        <v>0</v>
      </c>
      <c r="F170" s="113">
        <f t="shared" ref="F170:F198" si="5">SUM(C170:E170)</f>
        <v>0</v>
      </c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</row>
    <row r="171" spans="1:151" ht="99.95" customHeight="1">
      <c r="A171" s="117" t="s">
        <v>46</v>
      </c>
      <c r="B171" s="118" t="s">
        <v>47</v>
      </c>
      <c r="C171" s="113">
        <v>0</v>
      </c>
      <c r="D171" s="113">
        <f>'[2]Múzeum önként vállalt'!$C4</f>
        <v>0</v>
      </c>
      <c r="E171" s="113">
        <v>0</v>
      </c>
      <c r="F171" s="113">
        <f t="shared" si="5"/>
        <v>0</v>
      </c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</row>
    <row r="172" spans="1:151" ht="99.95" customHeight="1">
      <c r="A172" s="117" t="s">
        <v>48</v>
      </c>
      <c r="B172" s="118" t="s">
        <v>49</v>
      </c>
      <c r="C172" s="113">
        <v>0</v>
      </c>
      <c r="D172" s="113">
        <f>'[2]Múzeum önként vállalt'!$C5</f>
        <v>0</v>
      </c>
      <c r="E172" s="113">
        <v>0</v>
      </c>
      <c r="F172" s="113">
        <f t="shared" si="5"/>
        <v>0</v>
      </c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</row>
    <row r="173" spans="1:151" ht="99.95" customHeight="1">
      <c r="A173" s="117" t="s">
        <v>50</v>
      </c>
      <c r="B173" s="118" t="s">
        <v>51</v>
      </c>
      <c r="C173" s="113">
        <v>0</v>
      </c>
      <c r="D173" s="113">
        <f>'[2]Múzeum önként vállalt'!$C6</f>
        <v>0</v>
      </c>
      <c r="E173" s="113">
        <v>0</v>
      </c>
      <c r="F173" s="113">
        <f t="shared" si="5"/>
        <v>0</v>
      </c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</row>
    <row r="174" spans="1:151" ht="99.95" customHeight="1">
      <c r="A174" s="117" t="s">
        <v>52</v>
      </c>
      <c r="B174" s="118" t="s">
        <v>53</v>
      </c>
      <c r="C174" s="113">
        <v>0</v>
      </c>
      <c r="D174" s="113">
        <f>'[2]Múzeum önként vállalt'!$C7</f>
        <v>0</v>
      </c>
      <c r="E174" s="113">
        <v>0</v>
      </c>
      <c r="F174" s="113">
        <f t="shared" si="5"/>
        <v>0</v>
      </c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</row>
    <row r="175" spans="1:151" ht="99.95" customHeight="1">
      <c r="A175" s="117" t="s">
        <v>54</v>
      </c>
      <c r="B175" s="118" t="s">
        <v>55</v>
      </c>
      <c r="C175" s="113">
        <v>0</v>
      </c>
      <c r="D175" s="113">
        <f>'[2]Múzeum önként vállalt'!$C8</f>
        <v>0</v>
      </c>
      <c r="E175" s="113">
        <v>0</v>
      </c>
      <c r="F175" s="113">
        <f t="shared" si="5"/>
        <v>0</v>
      </c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</row>
    <row r="176" spans="1:151" ht="99.95" customHeight="1">
      <c r="A176" s="123" t="s">
        <v>56</v>
      </c>
      <c r="B176" s="122" t="s">
        <v>57</v>
      </c>
      <c r="C176" s="114">
        <v>0</v>
      </c>
      <c r="D176" s="114">
        <f>'[2]Múzeum önként vállalt'!$C9</f>
        <v>0</v>
      </c>
      <c r="E176" s="114">
        <v>0</v>
      </c>
      <c r="F176" s="114">
        <f t="shared" si="5"/>
        <v>0</v>
      </c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</row>
    <row r="177" spans="1:55" ht="99.95" customHeight="1">
      <c r="A177" s="123" t="s">
        <v>58</v>
      </c>
      <c r="B177" s="122" t="s">
        <v>59</v>
      </c>
      <c r="C177" s="114">
        <v>0</v>
      </c>
      <c r="D177" s="114">
        <f>'[2]Múzeum önként vállalt'!$C10</f>
        <v>0</v>
      </c>
      <c r="E177" s="114">
        <v>0</v>
      </c>
      <c r="F177" s="114">
        <f t="shared" si="5"/>
        <v>0</v>
      </c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</row>
    <row r="178" spans="1:55" ht="99.95" customHeight="1">
      <c r="A178" s="117" t="s">
        <v>60</v>
      </c>
      <c r="B178" s="118" t="s">
        <v>61</v>
      </c>
      <c r="C178" s="113">
        <v>0</v>
      </c>
      <c r="D178" s="113">
        <f>'[2]Múzeum önként vállalt'!$C11</f>
        <v>0</v>
      </c>
      <c r="E178" s="113">
        <v>0</v>
      </c>
      <c r="F178" s="113">
        <f t="shared" si="5"/>
        <v>0</v>
      </c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</row>
    <row r="179" spans="1:55" ht="99.95" customHeight="1">
      <c r="A179" s="117" t="s">
        <v>62</v>
      </c>
      <c r="B179" s="118" t="s">
        <v>63</v>
      </c>
      <c r="C179" s="113">
        <v>0</v>
      </c>
      <c r="D179" s="113">
        <f>'[2]Múzeum önként vállalt'!$C12</f>
        <v>0</v>
      </c>
      <c r="E179" s="113">
        <v>0</v>
      </c>
      <c r="F179" s="113">
        <f t="shared" si="5"/>
        <v>0</v>
      </c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</row>
    <row r="180" spans="1:55" ht="99.95" customHeight="1">
      <c r="A180" s="119" t="s">
        <v>253</v>
      </c>
      <c r="B180" s="118" t="s">
        <v>164</v>
      </c>
      <c r="C180" s="113">
        <v>0</v>
      </c>
      <c r="D180" s="113">
        <f>'[2]Múzeum önként vállalt'!$C13</f>
        <v>0</v>
      </c>
      <c r="E180" s="113">
        <v>0</v>
      </c>
      <c r="F180" s="113">
        <f t="shared" si="5"/>
        <v>0</v>
      </c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</row>
    <row r="181" spans="1:55" ht="99.95" customHeight="1">
      <c r="A181" s="117" t="s">
        <v>64</v>
      </c>
      <c r="B181" s="118" t="s">
        <v>65</v>
      </c>
      <c r="C181" s="113">
        <v>0</v>
      </c>
      <c r="D181" s="113">
        <f>'[2]Múzeum önként vállalt'!$C14</f>
        <v>0</v>
      </c>
      <c r="E181" s="113">
        <v>0</v>
      </c>
      <c r="F181" s="113">
        <f t="shared" si="5"/>
        <v>0</v>
      </c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</row>
    <row r="182" spans="1:55" ht="99.95" customHeight="1">
      <c r="A182" s="123" t="s">
        <v>66</v>
      </c>
      <c r="B182" s="122" t="s">
        <v>67</v>
      </c>
      <c r="C182" s="114">
        <v>0</v>
      </c>
      <c r="D182" s="114">
        <f>'[2]Múzeum önként vállalt'!$C15</f>
        <v>0</v>
      </c>
      <c r="E182" s="114">
        <v>0</v>
      </c>
      <c r="F182" s="114">
        <f t="shared" si="5"/>
        <v>0</v>
      </c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</row>
    <row r="183" spans="1:55" ht="99.95" customHeight="1">
      <c r="A183" s="123" t="s">
        <v>68</v>
      </c>
      <c r="B183" s="122" t="s">
        <v>69</v>
      </c>
      <c r="C183" s="114">
        <v>0</v>
      </c>
      <c r="D183" s="114">
        <f>'[2]Múzeum önként vállalt'!$C16</f>
        <v>4500000</v>
      </c>
      <c r="E183" s="114">
        <v>0</v>
      </c>
      <c r="F183" s="114">
        <f t="shared" si="5"/>
        <v>4500000</v>
      </c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</row>
    <row r="184" spans="1:55" ht="99.95" customHeight="1">
      <c r="A184" s="117" t="s">
        <v>70</v>
      </c>
      <c r="B184" s="118" t="s">
        <v>71</v>
      </c>
      <c r="C184" s="113">
        <v>0</v>
      </c>
      <c r="D184" s="113">
        <f>'[2]Múzeum önként vállalt'!$C17</f>
        <v>0</v>
      </c>
      <c r="E184" s="113">
        <v>0</v>
      </c>
      <c r="F184" s="113">
        <f t="shared" si="5"/>
        <v>0</v>
      </c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</row>
    <row r="185" spans="1:55" ht="99.95" customHeight="1">
      <c r="A185" s="117" t="s">
        <v>72</v>
      </c>
      <c r="B185" s="118" t="s">
        <v>73</v>
      </c>
      <c r="C185" s="113">
        <v>0</v>
      </c>
      <c r="D185" s="113">
        <f>'[2]Múzeum önként vállalt'!$C18</f>
        <v>0</v>
      </c>
      <c r="E185" s="113">
        <v>0</v>
      </c>
      <c r="F185" s="113">
        <f t="shared" si="5"/>
        <v>0</v>
      </c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</row>
    <row r="186" spans="1:55" ht="99.95" customHeight="1">
      <c r="A186" s="123" t="s">
        <v>122</v>
      </c>
      <c r="B186" s="122" t="s">
        <v>73</v>
      </c>
      <c r="C186" s="114">
        <v>0</v>
      </c>
      <c r="D186" s="114">
        <f>'[2]Múzeum önként vállalt'!$C19</f>
        <v>0</v>
      </c>
      <c r="E186" s="114">
        <v>0</v>
      </c>
      <c r="F186" s="114">
        <f t="shared" si="5"/>
        <v>0</v>
      </c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</row>
    <row r="187" spans="1:55" ht="99.95" customHeight="1">
      <c r="A187" s="123" t="s">
        <v>74</v>
      </c>
      <c r="B187" s="122" t="s">
        <v>75</v>
      </c>
      <c r="C187" s="114">
        <v>0</v>
      </c>
      <c r="D187" s="114">
        <f>'[2]Múzeum önként vállalt'!$C20</f>
        <v>0</v>
      </c>
      <c r="E187" s="114">
        <v>0</v>
      </c>
      <c r="F187" s="114">
        <f t="shared" si="5"/>
        <v>0</v>
      </c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</row>
    <row r="188" spans="1:55" ht="99.95" customHeight="1">
      <c r="A188" s="117" t="s">
        <v>255</v>
      </c>
      <c r="B188" s="118" t="s">
        <v>254</v>
      </c>
      <c r="C188" s="113">
        <v>0</v>
      </c>
      <c r="D188" s="113">
        <f>'[2]Múzeum önként vállalt'!$C21</f>
        <v>0</v>
      </c>
      <c r="E188" s="113">
        <v>0</v>
      </c>
      <c r="F188" s="113">
        <f t="shared" si="5"/>
        <v>0</v>
      </c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</row>
    <row r="189" spans="1:55" ht="99.95" customHeight="1">
      <c r="A189" s="117" t="s">
        <v>76</v>
      </c>
      <c r="B189" s="118" t="s">
        <v>77</v>
      </c>
      <c r="C189" s="113">
        <v>0</v>
      </c>
      <c r="D189" s="113">
        <f>'[2]Múzeum önként vállalt'!$C22</f>
        <v>0</v>
      </c>
      <c r="E189" s="113">
        <v>0</v>
      </c>
      <c r="F189" s="113">
        <f t="shared" si="5"/>
        <v>0</v>
      </c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</row>
    <row r="190" spans="1:55" ht="99.95" customHeight="1">
      <c r="A190" s="123" t="s">
        <v>126</v>
      </c>
      <c r="B190" s="122" t="s">
        <v>80</v>
      </c>
      <c r="C190" s="114">
        <v>0</v>
      </c>
      <c r="D190" s="114">
        <f>'[2]Múzeum önként vállalt'!$C23</f>
        <v>0</v>
      </c>
      <c r="E190" s="114">
        <v>0</v>
      </c>
      <c r="F190" s="114">
        <f t="shared" si="5"/>
        <v>0</v>
      </c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</row>
    <row r="191" spans="1:55" ht="99.95" customHeight="1">
      <c r="A191" s="117" t="s">
        <v>127</v>
      </c>
      <c r="B191" s="118" t="s">
        <v>183</v>
      </c>
      <c r="C191" s="113">
        <v>0</v>
      </c>
      <c r="D191" s="113">
        <f>'[2]Múzeum önként vállalt'!$C24</f>
        <v>0</v>
      </c>
      <c r="E191" s="113">
        <v>0</v>
      </c>
      <c r="F191" s="113">
        <f t="shared" si="5"/>
        <v>0</v>
      </c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</row>
    <row r="192" spans="1:55" ht="99.95" customHeight="1">
      <c r="A192" s="117" t="s">
        <v>275</v>
      </c>
      <c r="B192" s="118" t="s">
        <v>183</v>
      </c>
      <c r="C192" s="113">
        <v>0</v>
      </c>
      <c r="D192" s="113">
        <f>'[2]Múzeum önként vállalt'!$C25</f>
        <v>0</v>
      </c>
      <c r="E192" s="113">
        <v>0</v>
      </c>
      <c r="F192" s="113">
        <f t="shared" si="5"/>
        <v>0</v>
      </c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</row>
    <row r="193" spans="1:55" ht="99.95" customHeight="1">
      <c r="A193" s="124" t="s">
        <v>242</v>
      </c>
      <c r="B193" s="118" t="s">
        <v>90</v>
      </c>
      <c r="C193" s="113">
        <v>0</v>
      </c>
      <c r="D193" s="113">
        <f>'[2]Múzeum önként vállalt'!$C26</f>
        <v>0</v>
      </c>
      <c r="E193" s="113">
        <v>0</v>
      </c>
      <c r="F193" s="113">
        <f t="shared" si="5"/>
        <v>0</v>
      </c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</row>
    <row r="194" spans="1:55" ht="99.95" customHeight="1">
      <c r="A194" s="124" t="s">
        <v>312</v>
      </c>
      <c r="B194" s="118" t="s">
        <v>90</v>
      </c>
      <c r="C194" s="113">
        <v>0</v>
      </c>
      <c r="D194" s="113">
        <f>'[2]Múzeum önként vállalt'!$C27</f>
        <v>0</v>
      </c>
      <c r="E194" s="113">
        <v>0</v>
      </c>
      <c r="F194" s="113">
        <f t="shared" si="5"/>
        <v>0</v>
      </c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</row>
    <row r="195" spans="1:55" ht="99.95" customHeight="1">
      <c r="A195" s="117" t="s">
        <v>261</v>
      </c>
      <c r="B195" s="118" t="s">
        <v>256</v>
      </c>
      <c r="C195" s="113">
        <v>0</v>
      </c>
      <c r="D195" s="113">
        <f>'[2]Múzeum önként vállalt'!$C28</f>
        <v>33125517</v>
      </c>
      <c r="E195" s="113">
        <v>0</v>
      </c>
      <c r="F195" s="113">
        <f t="shared" si="5"/>
        <v>33125517</v>
      </c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</row>
    <row r="196" spans="1:55" ht="99.95" customHeight="1">
      <c r="A196" s="123" t="s">
        <v>181</v>
      </c>
      <c r="B196" s="122" t="s">
        <v>182</v>
      </c>
      <c r="C196" s="114">
        <v>0</v>
      </c>
      <c r="D196" s="114">
        <f>'[2]Múzeum önként vállalt'!$C29</f>
        <v>33125517</v>
      </c>
      <c r="E196" s="114">
        <v>0</v>
      </c>
      <c r="F196" s="114">
        <f t="shared" si="5"/>
        <v>33125517</v>
      </c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</row>
    <row r="197" spans="1:55" ht="99.95" customHeight="1">
      <c r="A197" s="117" t="s">
        <v>78</v>
      </c>
      <c r="B197" s="118" t="s">
        <v>79</v>
      </c>
      <c r="C197" s="113">
        <v>0</v>
      </c>
      <c r="D197" s="113">
        <f>'[2]Múzeum önként vállalt'!$C30</f>
        <v>4500000</v>
      </c>
      <c r="E197" s="113">
        <v>0</v>
      </c>
      <c r="F197" s="113">
        <f t="shared" si="5"/>
        <v>4500000</v>
      </c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</row>
    <row r="198" spans="1:55" ht="99.95" customHeight="1">
      <c r="A198" s="123" t="s">
        <v>184</v>
      </c>
      <c r="B198" s="122" t="s">
        <v>185</v>
      </c>
      <c r="C198" s="114">
        <v>0</v>
      </c>
      <c r="D198" s="114">
        <f>'[2]Múzeum önként vállalt'!$C31</f>
        <v>37625517</v>
      </c>
      <c r="E198" s="114">
        <v>0</v>
      </c>
      <c r="F198" s="114">
        <f t="shared" si="5"/>
        <v>37625517</v>
      </c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</row>
    <row r="199" spans="1:55" ht="57.75" customHeight="1">
      <c r="A199" s="269" t="s">
        <v>0</v>
      </c>
      <c r="B199" s="266" t="s">
        <v>316</v>
      </c>
      <c r="C199" s="273" t="s">
        <v>81</v>
      </c>
      <c r="D199" s="274"/>
      <c r="E199" s="274"/>
      <c r="F199" s="274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</row>
    <row r="200" spans="1:55" ht="57.75" customHeight="1">
      <c r="A200" s="270"/>
      <c r="B200" s="267"/>
      <c r="C200" s="274"/>
      <c r="D200" s="274"/>
      <c r="E200" s="274"/>
      <c r="F200" s="274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</row>
    <row r="201" spans="1:55" ht="137.25">
      <c r="A201" s="271"/>
      <c r="B201" s="268"/>
      <c r="C201" s="115" t="s">
        <v>314</v>
      </c>
      <c r="D201" s="115" t="s">
        <v>315</v>
      </c>
      <c r="E201" s="115" t="s">
        <v>313</v>
      </c>
      <c r="F201" s="116" t="s">
        <v>260</v>
      </c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</row>
    <row r="202" spans="1:55" ht="99.95" customHeight="1">
      <c r="A202" s="117" t="s">
        <v>42</v>
      </c>
      <c r="B202" s="118" t="s">
        <v>43</v>
      </c>
      <c r="C202" s="113">
        <f>C4+C37+C70+C103+C136+C169</f>
        <v>77730103</v>
      </c>
      <c r="D202" s="113">
        <f t="shared" ref="D202:F202" si="6">D4+D37+D70+D103+D136+D169</f>
        <v>0</v>
      </c>
      <c r="E202" s="113">
        <f t="shared" si="6"/>
        <v>0</v>
      </c>
      <c r="F202" s="113">
        <f t="shared" si="6"/>
        <v>77730103</v>
      </c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</row>
    <row r="203" spans="1:55" ht="99.95" customHeight="1">
      <c r="A203" s="117" t="s">
        <v>44</v>
      </c>
      <c r="B203" s="118" t="s">
        <v>45</v>
      </c>
      <c r="C203" s="113">
        <f t="shared" ref="C203:F203" si="7">C5+C38+C71+C104+C137+C170</f>
        <v>249421399</v>
      </c>
      <c r="D203" s="113">
        <f t="shared" si="7"/>
        <v>0</v>
      </c>
      <c r="E203" s="113">
        <f t="shared" si="7"/>
        <v>0</v>
      </c>
      <c r="F203" s="113">
        <f t="shared" si="7"/>
        <v>249421399</v>
      </c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</row>
    <row r="204" spans="1:55" ht="99.95" customHeight="1">
      <c r="A204" s="117" t="s">
        <v>46</v>
      </c>
      <c r="B204" s="118" t="s">
        <v>47</v>
      </c>
      <c r="C204" s="113">
        <f t="shared" ref="C204:F204" si="8">C6+C39+C72+C105+C138+C171</f>
        <v>265628832</v>
      </c>
      <c r="D204" s="113">
        <f t="shared" si="8"/>
        <v>0</v>
      </c>
      <c r="E204" s="113">
        <f t="shared" si="8"/>
        <v>0</v>
      </c>
      <c r="F204" s="113">
        <f t="shared" si="8"/>
        <v>265628832</v>
      </c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</row>
    <row r="205" spans="1:55" ht="99.95" customHeight="1">
      <c r="A205" s="117" t="s">
        <v>48</v>
      </c>
      <c r="B205" s="118" t="s">
        <v>49</v>
      </c>
      <c r="C205" s="113">
        <f t="shared" ref="C205:F205" si="9">C7+C40+C73+C106+C139+C172</f>
        <v>13530220</v>
      </c>
      <c r="D205" s="113">
        <f t="shared" si="9"/>
        <v>7493000</v>
      </c>
      <c r="E205" s="113">
        <f t="shared" si="9"/>
        <v>0</v>
      </c>
      <c r="F205" s="113">
        <f t="shared" si="9"/>
        <v>21023220</v>
      </c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</row>
    <row r="206" spans="1:55" ht="99.95" customHeight="1">
      <c r="A206" s="117" t="s">
        <v>50</v>
      </c>
      <c r="B206" s="118" t="s">
        <v>51</v>
      </c>
      <c r="C206" s="113">
        <f t="shared" ref="C206:F206" si="10">C8+C41+C74+C107+C140+C173</f>
        <v>0</v>
      </c>
      <c r="D206" s="113">
        <f t="shared" si="10"/>
        <v>0</v>
      </c>
      <c r="E206" s="113">
        <f t="shared" si="10"/>
        <v>0</v>
      </c>
      <c r="F206" s="113">
        <f t="shared" si="10"/>
        <v>0</v>
      </c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</row>
    <row r="207" spans="1:55" ht="99.95" customHeight="1">
      <c r="A207" s="117" t="s">
        <v>52</v>
      </c>
      <c r="B207" s="118" t="s">
        <v>53</v>
      </c>
      <c r="C207" s="113">
        <f t="shared" ref="C207:F207" si="11">C9+C42+C75+C108+C141+C174</f>
        <v>606310554</v>
      </c>
      <c r="D207" s="113">
        <f t="shared" si="11"/>
        <v>7493000</v>
      </c>
      <c r="E207" s="113">
        <f t="shared" si="11"/>
        <v>0</v>
      </c>
      <c r="F207" s="113">
        <f t="shared" si="11"/>
        <v>613803554</v>
      </c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</row>
    <row r="208" spans="1:55" ht="99.95" customHeight="1">
      <c r="A208" s="117" t="s">
        <v>54</v>
      </c>
      <c r="B208" s="118" t="s">
        <v>55</v>
      </c>
      <c r="C208" s="113">
        <f t="shared" ref="C208:F208" si="12">C10+C43+C76+C109+C142+C175</f>
        <v>85451934</v>
      </c>
      <c r="D208" s="113">
        <f t="shared" si="12"/>
        <v>0</v>
      </c>
      <c r="E208" s="113">
        <f t="shared" si="12"/>
        <v>0</v>
      </c>
      <c r="F208" s="113">
        <f t="shared" si="12"/>
        <v>85451934</v>
      </c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</row>
    <row r="209" spans="1:55" ht="99.95" customHeight="1">
      <c r="A209" s="123" t="s">
        <v>56</v>
      </c>
      <c r="B209" s="122" t="s">
        <v>57</v>
      </c>
      <c r="C209" s="114">
        <f t="shared" ref="C209:F209" si="13">C11+C44+C77+C110+C143+C176</f>
        <v>691762488</v>
      </c>
      <c r="D209" s="114">
        <f t="shared" si="13"/>
        <v>7493000</v>
      </c>
      <c r="E209" s="114">
        <f t="shared" si="13"/>
        <v>0</v>
      </c>
      <c r="F209" s="114">
        <f t="shared" si="13"/>
        <v>699255488</v>
      </c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</row>
    <row r="210" spans="1:55" ht="99.95" customHeight="1">
      <c r="A210" s="123" t="s">
        <v>58</v>
      </c>
      <c r="B210" s="122" t="s">
        <v>59</v>
      </c>
      <c r="C210" s="114">
        <f t="shared" ref="C210:F210" si="14">C12+C45+C78+C111+C144+C177</f>
        <v>89999154</v>
      </c>
      <c r="D210" s="114">
        <f t="shared" si="14"/>
        <v>0</v>
      </c>
      <c r="E210" s="114">
        <f t="shared" si="14"/>
        <v>0</v>
      </c>
      <c r="F210" s="114">
        <f t="shared" si="14"/>
        <v>89999154</v>
      </c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</row>
    <row r="211" spans="1:55" ht="99.95" customHeight="1">
      <c r="A211" s="117" t="s">
        <v>60</v>
      </c>
      <c r="B211" s="118" t="s">
        <v>61</v>
      </c>
      <c r="C211" s="113">
        <f t="shared" ref="C211:F211" si="15">C13+C46+C79+C112+C145+C178</f>
        <v>862000000</v>
      </c>
      <c r="D211" s="113">
        <f t="shared" si="15"/>
        <v>0</v>
      </c>
      <c r="E211" s="113">
        <f t="shared" si="15"/>
        <v>0</v>
      </c>
      <c r="F211" s="113">
        <f t="shared" si="15"/>
        <v>862000000</v>
      </c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</row>
    <row r="212" spans="1:55" ht="99.95" customHeight="1">
      <c r="A212" s="117" t="s">
        <v>62</v>
      </c>
      <c r="B212" s="118" t="s">
        <v>63</v>
      </c>
      <c r="C212" s="113">
        <f t="shared" ref="C212:F212" si="16">C14+C47+C80+C113+C146+C179</f>
        <v>34000000</v>
      </c>
      <c r="D212" s="113">
        <f t="shared" si="16"/>
        <v>0</v>
      </c>
      <c r="E212" s="113">
        <f t="shared" si="16"/>
        <v>0</v>
      </c>
      <c r="F212" s="113">
        <f t="shared" si="16"/>
        <v>34000000</v>
      </c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</row>
    <row r="213" spans="1:55" ht="99.95" customHeight="1">
      <c r="A213" s="119" t="s">
        <v>253</v>
      </c>
      <c r="B213" s="118"/>
      <c r="C213" s="113">
        <f t="shared" ref="C213:F213" si="17">C15+C48+C81+C114+C147+C180</f>
        <v>0</v>
      </c>
      <c r="D213" s="113">
        <f t="shared" si="17"/>
        <v>0</v>
      </c>
      <c r="E213" s="113">
        <f t="shared" si="17"/>
        <v>0</v>
      </c>
      <c r="F213" s="113">
        <f t="shared" si="17"/>
        <v>0</v>
      </c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</row>
    <row r="214" spans="1:55" ht="99.95" customHeight="1">
      <c r="A214" s="117" t="s">
        <v>64</v>
      </c>
      <c r="B214" s="118" t="s">
        <v>65</v>
      </c>
      <c r="C214" s="113">
        <f t="shared" ref="C214:F214" si="18">C16+C49+C82+C115+C148+C181</f>
        <v>2500000</v>
      </c>
      <c r="D214" s="113">
        <f t="shared" si="18"/>
        <v>0</v>
      </c>
      <c r="E214" s="113">
        <f t="shared" si="18"/>
        <v>0</v>
      </c>
      <c r="F214" s="113">
        <f t="shared" si="18"/>
        <v>2500000</v>
      </c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</row>
    <row r="215" spans="1:55" ht="99.95" customHeight="1">
      <c r="A215" s="123" t="s">
        <v>66</v>
      </c>
      <c r="B215" s="122" t="s">
        <v>67</v>
      </c>
      <c r="C215" s="114">
        <f t="shared" ref="C215:F215" si="19">C17+C50+C83+C116+C149+C182</f>
        <v>898500000</v>
      </c>
      <c r="D215" s="114">
        <f t="shared" si="19"/>
        <v>0</v>
      </c>
      <c r="E215" s="114">
        <f t="shared" si="19"/>
        <v>0</v>
      </c>
      <c r="F215" s="114">
        <f t="shared" si="19"/>
        <v>898500000</v>
      </c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</row>
    <row r="216" spans="1:55" ht="99.95" customHeight="1">
      <c r="A216" s="123" t="s">
        <v>68</v>
      </c>
      <c r="B216" s="122" t="s">
        <v>69</v>
      </c>
      <c r="C216" s="114">
        <f t="shared" ref="C216:F216" si="20">C18+C51+C84+C117+C150+C183</f>
        <v>335666572</v>
      </c>
      <c r="D216" s="114">
        <f t="shared" si="20"/>
        <v>4500000</v>
      </c>
      <c r="E216" s="114">
        <f t="shared" si="20"/>
        <v>0</v>
      </c>
      <c r="F216" s="114">
        <f t="shared" si="20"/>
        <v>340166572</v>
      </c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</row>
    <row r="217" spans="1:55" ht="99.95" customHeight="1">
      <c r="A217" s="117" t="s">
        <v>70</v>
      </c>
      <c r="B217" s="118" t="s">
        <v>71</v>
      </c>
      <c r="C217" s="113">
        <f t="shared" ref="C217:F217" si="21">C19+C52+C85+C118+C151+C184</f>
        <v>0</v>
      </c>
      <c r="D217" s="113">
        <f t="shared" si="21"/>
        <v>0</v>
      </c>
      <c r="E217" s="113">
        <f t="shared" si="21"/>
        <v>0</v>
      </c>
      <c r="F217" s="113">
        <f t="shared" si="21"/>
        <v>0</v>
      </c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</row>
    <row r="218" spans="1:55" ht="99.95" customHeight="1">
      <c r="A218" s="117" t="s">
        <v>186</v>
      </c>
      <c r="B218" s="118" t="s">
        <v>73</v>
      </c>
      <c r="C218" s="113">
        <f t="shared" ref="C218:F218" si="22">C20+C53+C86+C119+C152+C185</f>
        <v>52300000</v>
      </c>
      <c r="D218" s="113">
        <f t="shared" si="22"/>
        <v>0</v>
      </c>
      <c r="E218" s="113">
        <f t="shared" si="22"/>
        <v>0</v>
      </c>
      <c r="F218" s="113">
        <f t="shared" si="22"/>
        <v>52300000</v>
      </c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</row>
    <row r="219" spans="1:55" ht="99.95" customHeight="1">
      <c r="A219" s="123" t="s">
        <v>122</v>
      </c>
      <c r="B219" s="122" t="s">
        <v>73</v>
      </c>
      <c r="C219" s="114">
        <f t="shared" ref="C219:F219" si="23">C21+C54+C87+C120+C153+C186</f>
        <v>52300000</v>
      </c>
      <c r="D219" s="114">
        <f t="shared" si="23"/>
        <v>0</v>
      </c>
      <c r="E219" s="114">
        <f t="shared" si="23"/>
        <v>0</v>
      </c>
      <c r="F219" s="114">
        <f t="shared" si="23"/>
        <v>52300000</v>
      </c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</row>
    <row r="220" spans="1:55" ht="99.95" customHeight="1">
      <c r="A220" s="123" t="s">
        <v>74</v>
      </c>
      <c r="B220" s="122" t="s">
        <v>75</v>
      </c>
      <c r="C220" s="114">
        <f t="shared" ref="C220:F220" si="24">C22+C55+C88+C121+C154+C187</f>
        <v>7500000</v>
      </c>
      <c r="D220" s="114">
        <f t="shared" si="24"/>
        <v>0</v>
      </c>
      <c r="E220" s="114">
        <f t="shared" si="24"/>
        <v>0</v>
      </c>
      <c r="F220" s="114">
        <f t="shared" si="24"/>
        <v>7500000</v>
      </c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</row>
    <row r="221" spans="1:55" ht="99.95" customHeight="1">
      <c r="A221" s="117" t="s">
        <v>255</v>
      </c>
      <c r="B221" s="118" t="s">
        <v>254</v>
      </c>
      <c r="C221" s="113">
        <f t="shared" ref="C221:F221" si="25">C23+C56+C89+C122+C155+C188</f>
        <v>360000</v>
      </c>
      <c r="D221" s="113">
        <f t="shared" si="25"/>
        <v>0</v>
      </c>
      <c r="E221" s="113">
        <f t="shared" si="25"/>
        <v>0</v>
      </c>
      <c r="F221" s="113">
        <f t="shared" si="25"/>
        <v>360000</v>
      </c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</row>
    <row r="222" spans="1:55" ht="99.95" customHeight="1">
      <c r="A222" s="117" t="s">
        <v>76</v>
      </c>
      <c r="B222" s="118" t="s">
        <v>77</v>
      </c>
      <c r="C222" s="113">
        <f t="shared" ref="C222:F222" si="26">C24+C57+C90+C123+C156+C189</f>
        <v>30000000</v>
      </c>
      <c r="D222" s="113">
        <f t="shared" si="26"/>
        <v>0</v>
      </c>
      <c r="E222" s="113">
        <f t="shared" si="26"/>
        <v>0</v>
      </c>
      <c r="F222" s="113">
        <f t="shared" si="26"/>
        <v>30000000</v>
      </c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</row>
    <row r="223" spans="1:55" ht="99.95" customHeight="1">
      <c r="A223" s="123" t="s">
        <v>126</v>
      </c>
      <c r="B223" s="122" t="s">
        <v>80</v>
      </c>
      <c r="C223" s="114">
        <f t="shared" ref="C223:F223" si="27">C25+C58+C91+C124+C157+C190</f>
        <v>30360000</v>
      </c>
      <c r="D223" s="114">
        <f t="shared" si="27"/>
        <v>0</v>
      </c>
      <c r="E223" s="114">
        <f t="shared" si="27"/>
        <v>0</v>
      </c>
      <c r="F223" s="114">
        <f t="shared" si="27"/>
        <v>30360000</v>
      </c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</row>
    <row r="224" spans="1:55" ht="99.95" customHeight="1">
      <c r="A224" s="117" t="s">
        <v>127</v>
      </c>
      <c r="B224" s="118" t="s">
        <v>183</v>
      </c>
      <c r="C224" s="113">
        <f t="shared" ref="C224:F224" si="28">C26+C59+C92+C125+C158+C191</f>
        <v>759117520</v>
      </c>
      <c r="D224" s="113">
        <f t="shared" si="28"/>
        <v>0</v>
      </c>
      <c r="E224" s="113">
        <f t="shared" si="28"/>
        <v>0</v>
      </c>
      <c r="F224" s="113">
        <f t="shared" si="28"/>
        <v>759117520</v>
      </c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</row>
    <row r="225" spans="1:55" ht="99.95" customHeight="1">
      <c r="A225" s="117" t="s">
        <v>275</v>
      </c>
      <c r="B225" s="118" t="s">
        <v>183</v>
      </c>
      <c r="C225" s="113">
        <f t="shared" ref="C225:F225" si="29">C27+C60+C93+C126+C159+C192</f>
        <v>418432907</v>
      </c>
      <c r="D225" s="113">
        <f t="shared" si="29"/>
        <v>0</v>
      </c>
      <c r="E225" s="113">
        <f t="shared" si="29"/>
        <v>0</v>
      </c>
      <c r="F225" s="113">
        <f t="shared" si="29"/>
        <v>418432907</v>
      </c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</row>
    <row r="226" spans="1:55" ht="99.95" customHeight="1">
      <c r="A226" s="124" t="s">
        <v>242</v>
      </c>
      <c r="B226" s="118" t="s">
        <v>90</v>
      </c>
      <c r="C226" s="113">
        <f t="shared" ref="C226:F226" si="30">C28+C61+C94+C127+C160+C193</f>
        <v>1164119681</v>
      </c>
      <c r="D226" s="113">
        <f t="shared" si="30"/>
        <v>0</v>
      </c>
      <c r="E226" s="113">
        <f t="shared" si="30"/>
        <v>0</v>
      </c>
      <c r="F226" s="113">
        <f t="shared" si="30"/>
        <v>1164119681</v>
      </c>
      <c r="G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</row>
    <row r="227" spans="1:55" ht="99.95" customHeight="1">
      <c r="A227" s="124" t="s">
        <v>312</v>
      </c>
      <c r="B227" s="118" t="s">
        <v>90</v>
      </c>
      <c r="C227" s="113">
        <f t="shared" ref="C227:F227" si="31">C29+C62+C95+C128+C161+C194</f>
        <v>98613391</v>
      </c>
      <c r="D227" s="113">
        <f t="shared" si="31"/>
        <v>0</v>
      </c>
      <c r="E227" s="113">
        <f t="shared" si="31"/>
        <v>0</v>
      </c>
      <c r="F227" s="113">
        <f t="shared" si="31"/>
        <v>98613391</v>
      </c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</row>
    <row r="228" spans="1:55" ht="99.95" customHeight="1">
      <c r="A228" s="117" t="s">
        <v>261</v>
      </c>
      <c r="B228" s="118" t="s">
        <v>256</v>
      </c>
      <c r="C228" s="113">
        <f t="shared" ref="C228:F228" si="32">C30+C63+C96+C129+C162+C195</f>
        <v>675171748</v>
      </c>
      <c r="D228" s="113">
        <f t="shared" si="32"/>
        <v>33125517</v>
      </c>
      <c r="E228" s="113">
        <f t="shared" si="32"/>
        <v>0</v>
      </c>
      <c r="F228" s="113">
        <f t="shared" si="32"/>
        <v>708297265</v>
      </c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</row>
    <row r="229" spans="1:55" ht="99.95" customHeight="1">
      <c r="A229" s="123" t="s">
        <v>181</v>
      </c>
      <c r="B229" s="122" t="s">
        <v>182</v>
      </c>
      <c r="C229" s="114">
        <f t="shared" ref="C229:F229" si="33">C31+C64+C97+C130+C163+C196</f>
        <v>3115455247</v>
      </c>
      <c r="D229" s="114">
        <f t="shared" si="33"/>
        <v>33125517</v>
      </c>
      <c r="E229" s="114">
        <f t="shared" si="33"/>
        <v>0</v>
      </c>
      <c r="F229" s="114">
        <f t="shared" si="33"/>
        <v>3148580764</v>
      </c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</row>
    <row r="230" spans="1:55" ht="99.95" customHeight="1">
      <c r="A230" s="117" t="s">
        <v>78</v>
      </c>
      <c r="B230" s="118" t="s">
        <v>79</v>
      </c>
      <c r="C230" s="113">
        <f t="shared" ref="C230:F230" si="34">C32+C65+C98+C131+C164+C197</f>
        <v>2106088214</v>
      </c>
      <c r="D230" s="113">
        <f t="shared" si="34"/>
        <v>11993000</v>
      </c>
      <c r="E230" s="113">
        <f t="shared" si="34"/>
        <v>0</v>
      </c>
      <c r="F230" s="113">
        <f t="shared" si="34"/>
        <v>2118081214</v>
      </c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</row>
    <row r="231" spans="1:55" ht="99.95" customHeight="1">
      <c r="A231" s="123" t="s">
        <v>184</v>
      </c>
      <c r="B231" s="122" t="s">
        <v>185</v>
      </c>
      <c r="C231" s="114">
        <f t="shared" ref="C231:F231" si="35">C33+C66+C99+C132+C165+C198</f>
        <v>5221543461</v>
      </c>
      <c r="D231" s="114">
        <f t="shared" si="35"/>
        <v>45118517</v>
      </c>
      <c r="E231" s="114">
        <f t="shared" si="35"/>
        <v>0</v>
      </c>
      <c r="F231" s="114">
        <f t="shared" si="35"/>
        <v>5266661978</v>
      </c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</row>
    <row r="232" spans="1:55" ht="57.75" customHeight="1"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</row>
    <row r="233" spans="1:55" ht="57.75" customHeight="1"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</row>
    <row r="234" spans="1:55" ht="57.75" customHeight="1"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</row>
    <row r="235" spans="1:55" ht="57.75" customHeight="1"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</row>
    <row r="236" spans="1:55" ht="57.75" customHeight="1"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</row>
    <row r="237" spans="1:55" ht="57.75" customHeight="1"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</row>
    <row r="238" spans="1:55" ht="57.75" customHeight="1"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</row>
    <row r="239" spans="1:55" ht="57.75" customHeight="1"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</row>
    <row r="240" spans="1:55" ht="57.75" customHeight="1"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</row>
    <row r="241" spans="7:55" ht="57.75" customHeight="1"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</row>
    <row r="242" spans="7:55" ht="57.75" customHeight="1"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</row>
    <row r="243" spans="7:55" ht="57.75" customHeight="1"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</row>
    <row r="244" spans="7:55" ht="57.75" customHeight="1"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</row>
    <row r="245" spans="7:55" ht="57.75" customHeight="1"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</row>
    <row r="246" spans="7:55" ht="57.75" customHeight="1"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</row>
    <row r="247" spans="7:55" ht="57.75" customHeight="1"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</row>
    <row r="248" spans="7:55" ht="57.75" customHeight="1"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</row>
    <row r="249" spans="7:55" ht="57.75" customHeight="1"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</row>
    <row r="250" spans="7:55" ht="57.75" customHeight="1"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</row>
    <row r="251" spans="7:55" ht="57.75" customHeight="1"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</row>
    <row r="252" spans="7:55" ht="57.75" customHeight="1"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</row>
    <row r="253" spans="7:55" ht="57.75" customHeight="1"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</row>
    <row r="254" spans="7:55" ht="57.75" customHeight="1"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</row>
    <row r="255" spans="7:55" ht="57.75" customHeight="1"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</row>
    <row r="256" spans="7:55" ht="57.75" customHeight="1"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</row>
    <row r="257" spans="7:55" ht="57.75" customHeight="1"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</row>
    <row r="258" spans="7:55" ht="57.75" customHeight="1"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</row>
    <row r="259" spans="7:55" ht="57.75" customHeight="1"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</row>
    <row r="260" spans="7:55" ht="57.75" customHeight="1"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</row>
    <row r="261" spans="7:55" ht="57.75" customHeight="1"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</row>
    <row r="262" spans="7:55" ht="57.75" customHeight="1"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</row>
    <row r="263" spans="7:55" ht="57.75" customHeight="1"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</row>
    <row r="264" spans="7:55" ht="57.75" customHeight="1"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</row>
    <row r="265" spans="7:55" ht="57.75" customHeight="1"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</row>
    <row r="266" spans="7:55" ht="57.75" customHeight="1"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</row>
    <row r="267" spans="7:55" ht="57.75" customHeight="1"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</row>
    <row r="268" spans="7:55" ht="57.75" customHeight="1"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</row>
    <row r="269" spans="7:55" ht="57.75" customHeight="1"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</row>
    <row r="270" spans="7:55" ht="57.75" customHeight="1"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</row>
    <row r="271" spans="7:55" ht="57.75" customHeight="1"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</row>
    <row r="272" spans="7:55" ht="57.75" customHeight="1"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</row>
    <row r="273" spans="7:55" ht="57.75" customHeight="1"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</row>
    <row r="274" spans="7:55" ht="57.75" customHeight="1"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</row>
    <row r="275" spans="7:55" ht="57.75" customHeight="1"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</row>
    <row r="276" spans="7:55" ht="57.75" customHeight="1"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</row>
    <row r="277" spans="7:55" ht="57.75" customHeight="1"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</row>
    <row r="278" spans="7:55" ht="57.75" customHeight="1"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</row>
    <row r="279" spans="7:55" ht="57.75" customHeight="1"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</row>
    <row r="280" spans="7:55" ht="57.75" customHeight="1"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</row>
    <row r="281" spans="7:55" ht="57.75" customHeight="1"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</row>
    <row r="282" spans="7:55" ht="57.75" customHeight="1"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</row>
    <row r="283" spans="7:55" ht="57.75" customHeight="1"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</row>
    <row r="284" spans="7:55" ht="57.75" customHeight="1"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</row>
    <row r="285" spans="7:55" ht="57.75" customHeight="1"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</row>
    <row r="286" spans="7:55" ht="57.75" customHeight="1"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</row>
    <row r="287" spans="7:55" ht="57.75" customHeight="1"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</row>
    <row r="288" spans="7:55" ht="57.75" customHeight="1"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</row>
    <row r="289" spans="7:55" ht="57.75" customHeight="1"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</row>
    <row r="290" spans="7:55" ht="57.75" customHeight="1"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</row>
    <row r="291" spans="7:55" ht="57.75" customHeight="1"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</row>
    <row r="292" spans="7:55" ht="57.75" customHeight="1"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</row>
    <row r="293" spans="7:55" ht="57.75" customHeight="1"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</row>
    <row r="294" spans="7:55" ht="57.75" customHeight="1"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</row>
    <row r="295" spans="7:55" ht="57.75" customHeight="1"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</row>
    <row r="296" spans="7:55" ht="57.75" customHeight="1"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</row>
    <row r="297" spans="7:55" ht="57.75" customHeight="1"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</row>
    <row r="298" spans="7:55" ht="57.75" customHeight="1"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</row>
    <row r="299" spans="7:55" ht="57.75" customHeight="1"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</row>
    <row r="300" spans="7:55" ht="57.75" customHeight="1"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</row>
    <row r="301" spans="7:55" ht="57.75" customHeight="1"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</row>
    <row r="302" spans="7:55" ht="57.75" customHeight="1"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</row>
    <row r="303" spans="7:55" ht="57.75" customHeight="1"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</row>
    <row r="304" spans="7:55" ht="57.75" customHeight="1"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</row>
    <row r="305" spans="7:55" ht="57.75" customHeight="1"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</row>
    <row r="306" spans="7:55" ht="57.75" customHeight="1"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</row>
    <row r="307" spans="7:55" ht="57.75" customHeight="1"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</row>
    <row r="308" spans="7:55" ht="57.75" customHeight="1"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</row>
    <row r="309" spans="7:55" ht="57.75" customHeight="1"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</row>
    <row r="310" spans="7:55" ht="57.75" customHeight="1"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</row>
    <row r="311" spans="7:55" ht="57.75" customHeight="1"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</row>
    <row r="312" spans="7:55" ht="57.75" customHeight="1"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</row>
    <row r="313" spans="7:55" ht="57.75" customHeight="1"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</row>
    <row r="314" spans="7:55" ht="57.75" customHeight="1"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</row>
    <row r="315" spans="7:55" ht="57.75" customHeight="1"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</row>
    <row r="316" spans="7:55" ht="57.75" customHeight="1"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</row>
    <row r="317" spans="7:55" ht="57.75" customHeight="1"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</row>
    <row r="318" spans="7:55" ht="57.75" customHeight="1"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</row>
    <row r="319" spans="7:55" ht="57.75" customHeight="1"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</row>
    <row r="320" spans="7:55" ht="57.75" customHeight="1"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</row>
    <row r="321" spans="7:55" ht="57.75" customHeight="1"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</row>
    <row r="322" spans="7:55" ht="57.75" customHeight="1"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</row>
    <row r="323" spans="7:55" ht="57.75" customHeight="1"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</row>
    <row r="324" spans="7:55" ht="57.75" customHeight="1"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</row>
    <row r="325" spans="7:55" ht="57.75" customHeight="1"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</row>
    <row r="326" spans="7:55" ht="57.75" customHeight="1"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</row>
    <row r="327" spans="7:55" ht="57.75" customHeight="1"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</row>
    <row r="328" spans="7:55" ht="57.75" customHeight="1"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</row>
    <row r="329" spans="7:55" ht="57.75" customHeight="1"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</row>
    <row r="330" spans="7:55" ht="57.75" customHeight="1"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</row>
    <row r="331" spans="7:55" ht="57.75" customHeight="1"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</row>
    <row r="332" spans="7:55" ht="57.75" customHeight="1"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</row>
    <row r="333" spans="7:55" ht="57.75" customHeight="1"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</row>
    <row r="334" spans="7:55" ht="57.75" customHeight="1"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</row>
    <row r="335" spans="7:55" ht="57.75" customHeight="1"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</row>
    <row r="336" spans="7:55" ht="57.75" customHeight="1"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</row>
    <row r="337" spans="7:55" ht="57.75" customHeight="1"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</row>
    <row r="338" spans="7:55" ht="57.75" customHeight="1"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</row>
    <row r="339" spans="7:55" ht="57.75" customHeight="1"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</row>
    <row r="340" spans="7:55" ht="57.75" customHeight="1"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</row>
    <row r="341" spans="7:55" ht="57.75" customHeight="1"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</row>
    <row r="342" spans="7:55" ht="57.75" customHeight="1"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</row>
    <row r="343" spans="7:55" ht="57.75" customHeight="1"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</row>
    <row r="344" spans="7:55" ht="57.75" customHeight="1"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</row>
    <row r="345" spans="7:55" ht="57.75" customHeight="1"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</row>
    <row r="346" spans="7:55" ht="57.75" customHeight="1"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</row>
    <row r="347" spans="7:55" ht="57.75" customHeight="1"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</row>
    <row r="348" spans="7:55" ht="57.75" customHeight="1"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</row>
    <row r="349" spans="7:55" ht="57.75" customHeight="1"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</row>
    <row r="350" spans="7:55" ht="57.75" customHeight="1"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</row>
    <row r="351" spans="7:55" ht="57.75" customHeight="1"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</row>
    <row r="352" spans="7:55" ht="57.75" customHeight="1"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</row>
    <row r="353" spans="7:55" ht="57.75" customHeight="1"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</row>
    <row r="354" spans="7:55" ht="57.75" customHeight="1"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</row>
    <row r="355" spans="7:55" ht="57.75" customHeight="1"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9"/>
    </row>
    <row r="356" spans="7:55" ht="57.75" customHeight="1"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</row>
    <row r="357" spans="7:55" ht="57.75" customHeight="1"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9"/>
    </row>
    <row r="358" spans="7:55" ht="57.75" customHeight="1"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</row>
    <row r="359" spans="7:55" ht="57.75" customHeight="1"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</row>
    <row r="360" spans="7:55" ht="57.75" customHeight="1"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</row>
    <row r="361" spans="7:55" ht="57.75" customHeight="1"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9"/>
    </row>
    <row r="362" spans="7:55" ht="57.75" customHeight="1"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9"/>
    </row>
    <row r="363" spans="7:55" ht="57.75" customHeight="1"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</row>
    <row r="364" spans="7:55" ht="57.75" customHeight="1"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</row>
    <row r="365" spans="7:55" ht="57.75" customHeight="1"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</row>
    <row r="366" spans="7:55" ht="57.75" customHeight="1"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9"/>
    </row>
    <row r="367" spans="7:55" ht="57.75" customHeight="1"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</row>
    <row r="368" spans="7:55" ht="57.75" customHeight="1"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</row>
    <row r="369" spans="7:38" ht="57.75" customHeight="1"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</row>
    <row r="370" spans="7:38" ht="57.75" customHeight="1"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9"/>
    </row>
    <row r="371" spans="7:38" ht="57.75" customHeight="1"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9"/>
    </row>
    <row r="372" spans="7:38" ht="57.75" customHeight="1"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</row>
    <row r="373" spans="7:38" ht="57.75" customHeight="1"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9"/>
    </row>
    <row r="374" spans="7:38" ht="57.75" customHeight="1"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9"/>
    </row>
    <row r="375" spans="7:38" ht="57.75" customHeight="1"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9"/>
    </row>
    <row r="376" spans="7:38" ht="57.75" customHeight="1"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9"/>
    </row>
    <row r="377" spans="7:38" ht="57.75" customHeight="1"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9"/>
    </row>
    <row r="378" spans="7:38" ht="57.75" customHeight="1"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</row>
    <row r="379" spans="7:38" ht="57.75" customHeight="1"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</row>
    <row r="380" spans="7:38" ht="57.75" customHeight="1"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9"/>
    </row>
    <row r="381" spans="7:38" ht="57.75" customHeight="1"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9"/>
    </row>
    <row r="382" spans="7:38" ht="57.75" customHeight="1"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</row>
    <row r="383" spans="7:38" ht="57.75" customHeight="1"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</row>
    <row r="384" spans="7:38" ht="57.75" customHeight="1"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9"/>
    </row>
    <row r="385" spans="7:38" ht="57.75" customHeight="1"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</row>
    <row r="386" spans="7:38" ht="57.75" customHeight="1"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</row>
    <row r="387" spans="7:38" ht="57.75" customHeight="1"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9"/>
    </row>
    <row r="388" spans="7:38" ht="57.75" customHeight="1"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9"/>
    </row>
    <row r="389" spans="7:38" ht="57.75" customHeight="1"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9"/>
    </row>
    <row r="390" spans="7:38" ht="57.75" customHeight="1"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9"/>
    </row>
    <row r="391" spans="7:38" ht="57.75" customHeight="1"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9"/>
    </row>
    <row r="392" spans="7:38" ht="57.75" customHeight="1"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9"/>
    </row>
    <row r="393" spans="7:38" ht="57.75" customHeight="1"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</row>
    <row r="394" spans="7:38" ht="57.75" customHeight="1"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9"/>
    </row>
    <row r="395" spans="7:38" ht="57.75" customHeight="1"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9"/>
      <c r="AI395" s="69"/>
      <c r="AJ395" s="69"/>
      <c r="AK395" s="69"/>
      <c r="AL395" s="69"/>
    </row>
    <row r="396" spans="7:38" ht="57.75" customHeight="1"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  <c r="AJ396" s="69"/>
      <c r="AK396" s="69"/>
      <c r="AL396" s="69"/>
    </row>
    <row r="397" spans="7:38" ht="57.75" customHeight="1"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9"/>
      <c r="AH397" s="69"/>
      <c r="AI397" s="69"/>
      <c r="AJ397" s="69"/>
      <c r="AK397" s="69"/>
      <c r="AL397" s="69"/>
    </row>
    <row r="398" spans="7:38" ht="57.75" customHeight="1"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  <c r="AJ398" s="69"/>
      <c r="AK398" s="69"/>
      <c r="AL398" s="69"/>
    </row>
    <row r="399" spans="7:38" ht="57.75" customHeight="1"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  <c r="AJ399" s="69"/>
      <c r="AK399" s="69"/>
      <c r="AL399" s="69"/>
    </row>
    <row r="400" spans="7:38" ht="57.75" customHeight="1"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/>
      <c r="AJ400" s="69"/>
      <c r="AK400" s="69"/>
      <c r="AL400" s="69"/>
    </row>
    <row r="401" spans="7:38" ht="57.75" customHeight="1"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69"/>
      <c r="AI401" s="69"/>
      <c r="AJ401" s="69"/>
      <c r="AK401" s="69"/>
      <c r="AL401" s="69"/>
    </row>
    <row r="402" spans="7:38" ht="57.75" customHeight="1"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/>
      <c r="AJ402" s="69"/>
      <c r="AK402" s="69"/>
      <c r="AL402" s="69"/>
    </row>
    <row r="403" spans="7:38" ht="57.75" customHeight="1"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  <c r="AJ403" s="69"/>
      <c r="AK403" s="69"/>
      <c r="AL403" s="69"/>
    </row>
    <row r="404" spans="7:38" ht="57.75" customHeight="1"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9"/>
    </row>
    <row r="405" spans="7:38" ht="57.75" customHeight="1"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  <c r="AJ405" s="69"/>
      <c r="AK405" s="69"/>
      <c r="AL405" s="69"/>
    </row>
    <row r="406" spans="7:38" ht="57.75" customHeight="1"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9"/>
      <c r="AI406" s="69"/>
      <c r="AJ406" s="69"/>
      <c r="AK406" s="69"/>
      <c r="AL406" s="69"/>
    </row>
    <row r="407" spans="7:38" ht="57.75" customHeight="1"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9"/>
      <c r="AH407" s="69"/>
      <c r="AI407" s="69"/>
      <c r="AJ407" s="69"/>
      <c r="AK407" s="69"/>
      <c r="AL407" s="69"/>
    </row>
    <row r="408" spans="7:38" ht="57.75" customHeight="1"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  <c r="AJ408" s="69"/>
      <c r="AK408" s="69"/>
      <c r="AL408" s="69"/>
    </row>
    <row r="409" spans="7:38" ht="57.75" customHeight="1"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69"/>
      <c r="AI409" s="69"/>
      <c r="AJ409" s="69"/>
      <c r="AK409" s="69"/>
      <c r="AL409" s="69"/>
    </row>
    <row r="410" spans="7:38" ht="57.75" customHeight="1"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/>
      <c r="AJ410" s="69"/>
      <c r="AK410" s="69"/>
      <c r="AL410" s="69"/>
    </row>
    <row r="411" spans="7:38" ht="57.75" customHeight="1"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</row>
    <row r="412" spans="7:38" ht="57.75" customHeight="1"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</row>
    <row r="413" spans="7:38" ht="57.75" customHeight="1"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</row>
    <row r="414" spans="7:38" ht="57.75" customHeight="1"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</row>
    <row r="415" spans="7:38" ht="57.75" customHeight="1"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</row>
    <row r="416" spans="7:38" ht="57.75" customHeight="1"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</row>
    <row r="417" spans="1:38" ht="57.75" customHeight="1"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</row>
    <row r="418" spans="1:38" ht="57.75" customHeight="1"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</row>
    <row r="419" spans="1:38" ht="57.75" customHeight="1"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</row>
    <row r="420" spans="1:38" ht="57.75" customHeight="1"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</row>
    <row r="421" spans="1:38" ht="57.75" customHeight="1"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</row>
    <row r="422" spans="1:38" ht="57.75" customHeight="1"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</row>
    <row r="423" spans="1:38" ht="57.75" customHeight="1"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</row>
    <row r="424" spans="1:38" ht="57.75" customHeight="1"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</row>
    <row r="425" spans="1:38" ht="57.75" customHeight="1"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</row>
    <row r="426" spans="1:38" ht="57.75" customHeight="1"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</row>
    <row r="427" spans="1:38" ht="57.75" customHeight="1"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</row>
    <row r="428" spans="1:38" ht="57.75" customHeight="1">
      <c r="A428" s="79" t="s">
        <v>276</v>
      </c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</row>
    <row r="429" spans="1:38" ht="57.75" customHeight="1">
      <c r="A429" s="79" t="s">
        <v>277</v>
      </c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</row>
    <row r="430" spans="1:38" ht="57.75" customHeight="1"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</row>
    <row r="431" spans="1:38" ht="57.75" customHeight="1"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</row>
    <row r="432" spans="1:38" ht="57.75" customHeight="1"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</row>
    <row r="433" spans="7:38" ht="57.75" customHeight="1"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</row>
    <row r="434" spans="7:38" ht="57.75" customHeight="1"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</row>
    <row r="435" spans="7:38" ht="57.75" customHeight="1"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</row>
    <row r="436" spans="7:38" ht="57.75" customHeight="1"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</row>
    <row r="437" spans="7:38" ht="57.75" customHeight="1"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</row>
    <row r="438" spans="7:38" ht="57.75" customHeight="1"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  <c r="AJ438" s="69"/>
      <c r="AK438" s="69"/>
      <c r="AL438" s="69"/>
    </row>
    <row r="439" spans="7:38" ht="57.75" customHeight="1"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9"/>
      <c r="AH439" s="69"/>
      <c r="AI439" s="69"/>
      <c r="AJ439" s="69"/>
      <c r="AK439" s="69"/>
      <c r="AL439" s="69"/>
    </row>
    <row r="440" spans="7:38" ht="57.75" customHeight="1"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</row>
    <row r="441" spans="7:38" ht="57.75" customHeight="1"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</row>
    <row r="442" spans="7:38" ht="57.75" customHeight="1"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9"/>
      <c r="AH442" s="69"/>
      <c r="AI442" s="69"/>
      <c r="AJ442" s="69"/>
      <c r="AK442" s="69"/>
      <c r="AL442" s="69"/>
    </row>
    <row r="443" spans="7:38" ht="57.75" customHeight="1"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69"/>
      <c r="AI443" s="69"/>
      <c r="AJ443" s="69"/>
      <c r="AK443" s="69"/>
      <c r="AL443" s="69"/>
    </row>
    <row r="444" spans="7:38" ht="57.75" customHeight="1"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  <c r="AJ444" s="69"/>
      <c r="AK444" s="69"/>
      <c r="AL444" s="69"/>
    </row>
    <row r="445" spans="7:38" ht="57.75" customHeight="1"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69"/>
      <c r="AI445" s="69"/>
      <c r="AJ445" s="69"/>
      <c r="AK445" s="69"/>
      <c r="AL445" s="69"/>
    </row>
    <row r="446" spans="7:38" ht="57.75" customHeight="1"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69"/>
      <c r="AI446" s="69"/>
      <c r="AJ446" s="69"/>
      <c r="AK446" s="69"/>
      <c r="AL446" s="69"/>
    </row>
    <row r="447" spans="7:38" ht="57.75" customHeight="1"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69"/>
      <c r="AI447" s="69"/>
      <c r="AJ447" s="69"/>
      <c r="AK447" s="69"/>
      <c r="AL447" s="69"/>
    </row>
    <row r="448" spans="7:38" ht="57.75" customHeight="1"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69"/>
      <c r="AH448" s="69"/>
      <c r="AI448" s="69"/>
      <c r="AJ448" s="69"/>
      <c r="AK448" s="69"/>
      <c r="AL448" s="69"/>
    </row>
    <row r="449" spans="7:38" ht="57.75" customHeight="1"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9"/>
    </row>
    <row r="450" spans="7:38" ht="57.75" customHeight="1"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69"/>
      <c r="AH450" s="69"/>
      <c r="AI450" s="69"/>
      <c r="AJ450" s="69"/>
      <c r="AK450" s="69"/>
      <c r="AL450" s="69"/>
    </row>
    <row r="451" spans="7:38" ht="57.75" customHeight="1"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9"/>
      <c r="AH451" s="69"/>
      <c r="AI451" s="69"/>
      <c r="AJ451" s="69"/>
      <c r="AK451" s="69"/>
      <c r="AL451" s="69"/>
    </row>
    <row r="452" spans="7:38" ht="57.75" customHeight="1"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69"/>
      <c r="AI452" s="69"/>
      <c r="AJ452" s="69"/>
      <c r="AK452" s="69"/>
      <c r="AL452" s="69"/>
    </row>
    <row r="453" spans="7:38" ht="57.75" customHeight="1"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  <c r="AJ453" s="69"/>
      <c r="AK453" s="69"/>
      <c r="AL453" s="69"/>
    </row>
    <row r="454" spans="7:38" ht="57.75" customHeight="1"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69"/>
      <c r="AH454" s="69"/>
      <c r="AI454" s="69"/>
      <c r="AJ454" s="69"/>
      <c r="AK454" s="69"/>
      <c r="AL454" s="69"/>
    </row>
    <row r="455" spans="7:38" ht="57.75" customHeight="1"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69"/>
      <c r="AH455" s="69"/>
      <c r="AI455" s="69"/>
      <c r="AJ455" s="69"/>
      <c r="AK455" s="69"/>
      <c r="AL455" s="69"/>
    </row>
    <row r="456" spans="7:38" ht="57.75" customHeight="1"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9"/>
      <c r="AH456" s="69"/>
      <c r="AI456" s="69"/>
      <c r="AJ456" s="69"/>
      <c r="AK456" s="69"/>
      <c r="AL456" s="69"/>
    </row>
    <row r="457" spans="7:38" ht="57.75" customHeight="1"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69"/>
      <c r="AH457" s="69"/>
      <c r="AI457" s="69"/>
      <c r="AJ457" s="69"/>
      <c r="AK457" s="69"/>
      <c r="AL457" s="69"/>
    </row>
    <row r="458" spans="7:38" ht="57.75" customHeight="1"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9"/>
      <c r="AH458" s="69"/>
      <c r="AI458" s="69"/>
      <c r="AJ458" s="69"/>
      <c r="AK458" s="69"/>
      <c r="AL458" s="69"/>
    </row>
    <row r="459" spans="7:38" ht="57.75" customHeight="1"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9"/>
      <c r="AH459" s="69"/>
      <c r="AI459" s="69"/>
      <c r="AJ459" s="69"/>
      <c r="AK459" s="69"/>
      <c r="AL459" s="69"/>
    </row>
    <row r="460" spans="7:38" ht="57.75" customHeight="1"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9"/>
      <c r="AH460" s="69"/>
      <c r="AI460" s="69"/>
      <c r="AJ460" s="69"/>
      <c r="AK460" s="69"/>
      <c r="AL460" s="69"/>
    </row>
    <row r="461" spans="7:38" ht="57.75" customHeight="1"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69"/>
      <c r="AH461" s="69"/>
      <c r="AI461" s="69"/>
      <c r="AJ461" s="69"/>
      <c r="AK461" s="69"/>
      <c r="AL461" s="69"/>
    </row>
    <row r="462" spans="7:38" ht="57.75" customHeight="1"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/>
      <c r="AJ462" s="69"/>
      <c r="AK462" s="69"/>
      <c r="AL462" s="69"/>
    </row>
    <row r="463" spans="7:38" ht="57.75" customHeight="1"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9"/>
      <c r="AH463" s="69"/>
      <c r="AI463" s="69"/>
      <c r="AJ463" s="69"/>
      <c r="AK463" s="69"/>
      <c r="AL463" s="69"/>
    </row>
    <row r="464" spans="7:38" ht="57.75" customHeight="1"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69"/>
      <c r="AH464" s="69"/>
      <c r="AI464" s="69"/>
      <c r="AJ464" s="69"/>
      <c r="AK464" s="69"/>
      <c r="AL464" s="69"/>
    </row>
    <row r="465" spans="7:38" ht="57.75" customHeight="1"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69"/>
      <c r="AH465" s="69"/>
      <c r="AI465" s="69"/>
      <c r="AJ465" s="69"/>
      <c r="AK465" s="69"/>
      <c r="AL465" s="69"/>
    </row>
    <row r="466" spans="7:38" ht="57.75" customHeight="1"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9"/>
      <c r="AH466" s="69"/>
      <c r="AI466" s="69"/>
      <c r="AJ466" s="69"/>
      <c r="AK466" s="69"/>
      <c r="AL466" s="69"/>
    </row>
    <row r="467" spans="7:38" ht="57.75" customHeight="1"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9"/>
      <c r="AH467" s="69"/>
      <c r="AI467" s="69"/>
      <c r="AJ467" s="69"/>
      <c r="AK467" s="69"/>
      <c r="AL467" s="69"/>
    </row>
    <row r="468" spans="7:38" ht="57.75" customHeight="1"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69"/>
      <c r="AH468" s="69"/>
      <c r="AI468" s="69"/>
      <c r="AJ468" s="69"/>
      <c r="AK468" s="69"/>
      <c r="AL468" s="69"/>
    </row>
    <row r="469" spans="7:38" ht="57.75" customHeight="1"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69"/>
      <c r="AI469" s="69"/>
      <c r="AJ469" s="69"/>
      <c r="AK469" s="69"/>
      <c r="AL469" s="69"/>
    </row>
    <row r="470" spans="7:38" ht="57.75" customHeight="1"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9"/>
      <c r="AH470" s="69"/>
      <c r="AI470" s="69"/>
      <c r="AJ470" s="69"/>
      <c r="AK470" s="69"/>
      <c r="AL470" s="69"/>
    </row>
    <row r="471" spans="7:38" ht="57.75" customHeight="1"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69"/>
      <c r="AH471" s="69"/>
      <c r="AI471" s="69"/>
      <c r="AJ471" s="69"/>
      <c r="AK471" s="69"/>
      <c r="AL471" s="69"/>
    </row>
    <row r="472" spans="7:38" ht="57.75" customHeight="1"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</row>
    <row r="473" spans="7:38" ht="57.75" customHeight="1"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  <c r="AG473" s="69"/>
      <c r="AH473" s="69"/>
      <c r="AI473" s="69"/>
      <c r="AJ473" s="69"/>
      <c r="AK473" s="69"/>
      <c r="AL473" s="69"/>
    </row>
    <row r="474" spans="7:38" ht="57.75" customHeight="1"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  <c r="AG474" s="69"/>
      <c r="AH474" s="69"/>
      <c r="AI474" s="69"/>
      <c r="AJ474" s="69"/>
      <c r="AK474" s="69"/>
      <c r="AL474" s="69"/>
    </row>
    <row r="475" spans="7:38" ht="57.75" customHeight="1"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  <c r="AG475" s="69"/>
      <c r="AH475" s="69"/>
      <c r="AI475" s="69"/>
      <c r="AJ475" s="69"/>
      <c r="AK475" s="69"/>
      <c r="AL475" s="69"/>
    </row>
    <row r="476" spans="7:38" ht="57.75" customHeight="1"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D476" s="69"/>
      <c r="AE476" s="69"/>
      <c r="AF476" s="69"/>
      <c r="AG476" s="69"/>
      <c r="AH476" s="69"/>
      <c r="AI476" s="69"/>
      <c r="AJ476" s="69"/>
      <c r="AK476" s="69"/>
      <c r="AL476" s="69"/>
    </row>
    <row r="477" spans="7:38" ht="57.75" customHeight="1"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  <c r="AG477" s="69"/>
      <c r="AH477" s="69"/>
      <c r="AI477" s="69"/>
      <c r="AJ477" s="69"/>
      <c r="AK477" s="69"/>
      <c r="AL477" s="69"/>
    </row>
    <row r="478" spans="7:38" ht="57.75" customHeight="1"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  <c r="AG478" s="69"/>
      <c r="AH478" s="69"/>
      <c r="AI478" s="69"/>
      <c r="AJ478" s="69"/>
      <c r="AK478" s="69"/>
      <c r="AL478" s="69"/>
    </row>
    <row r="479" spans="7:38" ht="57.75" customHeight="1"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D479" s="69"/>
      <c r="AE479" s="69"/>
      <c r="AF479" s="69"/>
      <c r="AG479" s="69"/>
      <c r="AH479" s="69"/>
      <c r="AI479" s="69"/>
      <c r="AJ479" s="69"/>
      <c r="AK479" s="69"/>
      <c r="AL479" s="69"/>
    </row>
    <row r="480" spans="7:38" ht="57.75" customHeight="1"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D480" s="69"/>
      <c r="AE480" s="69"/>
      <c r="AF480" s="69"/>
      <c r="AG480" s="69"/>
      <c r="AH480" s="69"/>
      <c r="AI480" s="69"/>
      <c r="AJ480" s="69"/>
      <c r="AK480" s="69"/>
      <c r="AL480" s="69"/>
    </row>
    <row r="481" spans="7:38" ht="57.75" customHeight="1"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  <c r="AG481" s="69"/>
      <c r="AH481" s="69"/>
      <c r="AI481" s="69"/>
      <c r="AJ481" s="69"/>
      <c r="AK481" s="69"/>
      <c r="AL481" s="69"/>
    </row>
    <row r="482" spans="7:38" ht="57.75" customHeight="1"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  <c r="AG482" s="69"/>
      <c r="AH482" s="69"/>
      <c r="AI482" s="69"/>
      <c r="AJ482" s="69"/>
      <c r="AK482" s="69"/>
      <c r="AL482" s="69"/>
    </row>
    <row r="483" spans="7:38" ht="57.75" customHeight="1"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D483" s="69"/>
      <c r="AE483" s="69"/>
      <c r="AF483" s="69"/>
      <c r="AG483" s="69"/>
      <c r="AH483" s="69"/>
      <c r="AI483" s="69"/>
      <c r="AJ483" s="69"/>
      <c r="AK483" s="69"/>
      <c r="AL483" s="69"/>
    </row>
    <row r="484" spans="7:38" ht="57.75" customHeight="1"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  <c r="AG484" s="69"/>
      <c r="AH484" s="69"/>
      <c r="AI484" s="69"/>
      <c r="AJ484" s="69"/>
      <c r="AK484" s="69"/>
      <c r="AL484" s="69"/>
    </row>
    <row r="485" spans="7:38" ht="57.75" customHeight="1"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  <c r="AG485" s="69"/>
      <c r="AH485" s="69"/>
      <c r="AI485" s="69"/>
      <c r="AJ485" s="69"/>
      <c r="AK485" s="69"/>
      <c r="AL485" s="69"/>
    </row>
    <row r="486" spans="7:38" ht="57.75" customHeight="1"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D486" s="69"/>
      <c r="AE486" s="69"/>
      <c r="AF486" s="69"/>
      <c r="AG486" s="69"/>
      <c r="AH486" s="69"/>
      <c r="AI486" s="69"/>
      <c r="AJ486" s="69"/>
      <c r="AK486" s="69"/>
      <c r="AL486" s="69"/>
    </row>
    <row r="487" spans="7:38" ht="57.75" customHeight="1"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D487" s="69"/>
      <c r="AE487" s="69"/>
      <c r="AF487" s="69"/>
      <c r="AG487" s="69"/>
      <c r="AH487" s="69"/>
      <c r="AI487" s="69"/>
      <c r="AJ487" s="69"/>
      <c r="AK487" s="69"/>
      <c r="AL487" s="69"/>
    </row>
    <row r="488" spans="7:38" ht="57.75" customHeight="1"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D488" s="69"/>
      <c r="AE488" s="69"/>
      <c r="AF488" s="69"/>
      <c r="AG488" s="69"/>
      <c r="AH488" s="69"/>
      <c r="AI488" s="69"/>
      <c r="AJ488" s="69"/>
      <c r="AK488" s="69"/>
      <c r="AL488" s="69"/>
    </row>
    <row r="489" spans="7:38" ht="57.75" customHeight="1"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  <c r="AG489" s="69"/>
      <c r="AH489" s="69"/>
      <c r="AI489" s="69"/>
      <c r="AJ489" s="69"/>
      <c r="AK489" s="69"/>
      <c r="AL489" s="69"/>
    </row>
    <row r="490" spans="7:38" ht="57.75" customHeight="1"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  <c r="AG490" s="69"/>
      <c r="AH490" s="69"/>
      <c r="AI490" s="69"/>
      <c r="AJ490" s="69"/>
      <c r="AK490" s="69"/>
      <c r="AL490" s="69"/>
    </row>
    <row r="491" spans="7:38" ht="57.75" customHeight="1"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D491" s="69"/>
      <c r="AE491" s="69"/>
      <c r="AF491" s="69"/>
      <c r="AG491" s="69"/>
      <c r="AH491" s="69"/>
      <c r="AI491" s="69"/>
      <c r="AJ491" s="69"/>
      <c r="AK491" s="69"/>
      <c r="AL491" s="69"/>
    </row>
    <row r="492" spans="7:38" ht="57.75" customHeight="1"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  <c r="AG492" s="69"/>
      <c r="AH492" s="69"/>
      <c r="AI492" s="69"/>
      <c r="AJ492" s="69"/>
      <c r="AK492" s="69"/>
      <c r="AL492" s="69"/>
    </row>
    <row r="493" spans="7:38" ht="57.75" customHeight="1"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  <c r="AG493" s="69"/>
      <c r="AH493" s="69"/>
      <c r="AI493" s="69"/>
      <c r="AJ493" s="69"/>
      <c r="AK493" s="69"/>
      <c r="AL493" s="69"/>
    </row>
    <row r="494" spans="7:38" ht="57.75" customHeight="1"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D494" s="69"/>
      <c r="AE494" s="69"/>
      <c r="AF494" s="69"/>
      <c r="AG494" s="69"/>
      <c r="AH494" s="69"/>
      <c r="AI494" s="69"/>
      <c r="AJ494" s="69"/>
      <c r="AK494" s="69"/>
      <c r="AL494" s="69"/>
    </row>
    <row r="495" spans="7:38" ht="57.75" customHeight="1"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D495" s="69"/>
      <c r="AE495" s="69"/>
      <c r="AF495" s="69"/>
      <c r="AG495" s="69"/>
      <c r="AH495" s="69"/>
      <c r="AI495" s="69"/>
      <c r="AJ495" s="69"/>
      <c r="AK495" s="69"/>
      <c r="AL495" s="69"/>
    </row>
    <row r="496" spans="7:38" ht="57.75" customHeight="1"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  <c r="AG496" s="69"/>
      <c r="AH496" s="69"/>
      <c r="AI496" s="69"/>
      <c r="AJ496" s="69"/>
      <c r="AK496" s="69"/>
      <c r="AL496" s="69"/>
    </row>
    <row r="497" spans="7:38" ht="57.75" customHeight="1"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D497" s="69"/>
      <c r="AE497" s="69"/>
      <c r="AF497" s="69"/>
      <c r="AG497" s="69"/>
      <c r="AH497" s="69"/>
      <c r="AI497" s="69"/>
      <c r="AJ497" s="69"/>
      <c r="AK497" s="69"/>
      <c r="AL497" s="69"/>
    </row>
    <row r="498" spans="7:38" ht="57.75" customHeight="1"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D498" s="69"/>
      <c r="AE498" s="69"/>
      <c r="AF498" s="69"/>
      <c r="AG498" s="69"/>
      <c r="AH498" s="69"/>
      <c r="AI498" s="69"/>
      <c r="AJ498" s="69"/>
      <c r="AK498" s="69"/>
      <c r="AL498" s="69"/>
    </row>
    <row r="499" spans="7:38" ht="57.75" customHeight="1"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D499" s="69"/>
      <c r="AE499" s="69"/>
      <c r="AF499" s="69"/>
      <c r="AG499" s="69"/>
      <c r="AH499" s="69"/>
      <c r="AI499" s="69"/>
      <c r="AJ499" s="69"/>
      <c r="AK499" s="69"/>
      <c r="AL499" s="69"/>
    </row>
    <row r="500" spans="7:38" ht="57.75" customHeight="1"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D500" s="69"/>
      <c r="AE500" s="69"/>
      <c r="AF500" s="69"/>
      <c r="AG500" s="69"/>
      <c r="AH500" s="69"/>
      <c r="AI500" s="69"/>
      <c r="AJ500" s="69"/>
      <c r="AK500" s="69"/>
      <c r="AL500" s="69"/>
    </row>
    <row r="501" spans="7:38" ht="57.75" customHeight="1"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D501" s="69"/>
      <c r="AE501" s="69"/>
      <c r="AF501" s="69"/>
      <c r="AG501" s="69"/>
      <c r="AH501" s="69"/>
      <c r="AI501" s="69"/>
      <c r="AJ501" s="69"/>
      <c r="AK501" s="69"/>
      <c r="AL501" s="69"/>
    </row>
    <row r="502" spans="7:38" ht="57.75" customHeight="1"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  <c r="AG502" s="69"/>
      <c r="AH502" s="69"/>
      <c r="AI502" s="69"/>
      <c r="AJ502" s="69"/>
      <c r="AK502" s="69"/>
      <c r="AL502" s="69"/>
    </row>
    <row r="503" spans="7:38" ht="57.75" customHeight="1"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  <c r="AG503" s="69"/>
      <c r="AH503" s="69"/>
      <c r="AI503" s="69"/>
      <c r="AJ503" s="69"/>
      <c r="AK503" s="69"/>
      <c r="AL503" s="69"/>
    </row>
    <row r="504" spans="7:38" ht="57.75" customHeight="1"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  <c r="AG504" s="69"/>
      <c r="AH504" s="69"/>
      <c r="AI504" s="69"/>
      <c r="AJ504" s="69"/>
      <c r="AK504" s="69"/>
      <c r="AL504" s="69"/>
    </row>
    <row r="505" spans="7:38" ht="57.75" customHeight="1"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D505" s="69"/>
      <c r="AE505" s="69"/>
      <c r="AF505" s="69"/>
      <c r="AG505" s="69"/>
      <c r="AH505" s="69"/>
      <c r="AI505" s="69"/>
      <c r="AJ505" s="69"/>
      <c r="AK505" s="69"/>
      <c r="AL505" s="69"/>
    </row>
    <row r="506" spans="7:38" ht="57.75" customHeight="1"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D506" s="69"/>
      <c r="AE506" s="69"/>
      <c r="AF506" s="69"/>
      <c r="AG506" s="69"/>
      <c r="AH506" s="69"/>
      <c r="AI506" s="69"/>
      <c r="AJ506" s="69"/>
      <c r="AK506" s="69"/>
      <c r="AL506" s="69"/>
    </row>
    <row r="507" spans="7:38" ht="57.75" customHeight="1"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D507" s="69"/>
      <c r="AE507" s="69"/>
      <c r="AF507" s="69"/>
      <c r="AG507" s="69"/>
      <c r="AH507" s="69"/>
      <c r="AI507" s="69"/>
      <c r="AJ507" s="69"/>
      <c r="AK507" s="69"/>
      <c r="AL507" s="69"/>
    </row>
    <row r="508" spans="7:38" ht="57.75" customHeight="1"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D508" s="69"/>
      <c r="AE508" s="69"/>
      <c r="AF508" s="69"/>
      <c r="AG508" s="69"/>
      <c r="AH508" s="69"/>
      <c r="AI508" s="69"/>
      <c r="AJ508" s="69"/>
      <c r="AK508" s="69"/>
      <c r="AL508" s="69"/>
    </row>
    <row r="509" spans="7:38" ht="57.75" customHeight="1"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  <c r="AG509" s="69"/>
      <c r="AH509" s="69"/>
      <c r="AI509" s="69"/>
      <c r="AJ509" s="69"/>
      <c r="AK509" s="69"/>
      <c r="AL509" s="69"/>
    </row>
    <row r="510" spans="7:38" ht="57.75" customHeight="1"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D510" s="69"/>
      <c r="AE510" s="69"/>
      <c r="AF510" s="69"/>
      <c r="AG510" s="69"/>
      <c r="AH510" s="69"/>
      <c r="AI510" s="69"/>
      <c r="AJ510" s="69"/>
      <c r="AK510" s="69"/>
      <c r="AL510" s="69"/>
    </row>
    <row r="511" spans="7:38" ht="57.75" customHeight="1"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D511" s="69"/>
      <c r="AE511" s="69"/>
      <c r="AF511" s="69"/>
      <c r="AG511" s="69"/>
      <c r="AH511" s="69"/>
      <c r="AI511" s="69"/>
      <c r="AJ511" s="69"/>
      <c r="AK511" s="69"/>
      <c r="AL511" s="69"/>
    </row>
    <row r="512" spans="7:38" ht="57.75" customHeight="1"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D512" s="69"/>
      <c r="AE512" s="69"/>
      <c r="AF512" s="69"/>
      <c r="AG512" s="69"/>
      <c r="AH512" s="69"/>
      <c r="AI512" s="69"/>
      <c r="AJ512" s="69"/>
      <c r="AK512" s="69"/>
      <c r="AL512" s="69"/>
    </row>
    <row r="513" spans="7:38" ht="57.75" customHeight="1"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D513" s="69"/>
      <c r="AE513" s="69"/>
      <c r="AF513" s="69"/>
      <c r="AG513" s="69"/>
      <c r="AH513" s="69"/>
      <c r="AI513" s="69"/>
      <c r="AJ513" s="69"/>
      <c r="AK513" s="69"/>
      <c r="AL513" s="69"/>
    </row>
    <row r="514" spans="7:38" ht="57.75" customHeight="1"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D514" s="69"/>
      <c r="AE514" s="69"/>
      <c r="AF514" s="69"/>
      <c r="AG514" s="69"/>
      <c r="AH514" s="69"/>
      <c r="AI514" s="69"/>
      <c r="AJ514" s="69"/>
      <c r="AK514" s="69"/>
      <c r="AL514" s="69"/>
    </row>
    <row r="515" spans="7:38" ht="57.75" customHeight="1"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  <c r="AG515" s="69"/>
      <c r="AH515" s="69"/>
      <c r="AI515" s="69"/>
      <c r="AJ515" s="69"/>
      <c r="AK515" s="69"/>
      <c r="AL515" s="69"/>
    </row>
    <row r="516" spans="7:38" ht="57.75" customHeight="1"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  <c r="AG516" s="69"/>
      <c r="AH516" s="69"/>
      <c r="AI516" s="69"/>
      <c r="AJ516" s="69"/>
      <c r="AK516" s="69"/>
      <c r="AL516" s="69"/>
    </row>
    <row r="517" spans="7:38" ht="57.75" customHeight="1"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  <c r="AG517" s="69"/>
      <c r="AH517" s="69"/>
      <c r="AI517" s="69"/>
      <c r="AJ517" s="69"/>
      <c r="AK517" s="69"/>
      <c r="AL517" s="69"/>
    </row>
    <row r="518" spans="7:38" ht="57.75" customHeight="1"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/>
      <c r="AE518" s="69"/>
      <c r="AF518" s="69"/>
      <c r="AG518" s="69"/>
      <c r="AH518" s="69"/>
      <c r="AI518" s="69"/>
      <c r="AJ518" s="69"/>
      <c r="AK518" s="69"/>
      <c r="AL518" s="69"/>
    </row>
    <row r="519" spans="7:38" ht="57.75" customHeight="1"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  <c r="AG519" s="69"/>
      <c r="AH519" s="69"/>
      <c r="AI519" s="69"/>
      <c r="AJ519" s="69"/>
      <c r="AK519" s="69"/>
      <c r="AL519" s="69"/>
    </row>
    <row r="520" spans="7:38" ht="57.75" customHeight="1"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  <c r="AG520" s="69"/>
      <c r="AH520" s="69"/>
      <c r="AI520" s="69"/>
      <c r="AJ520" s="69"/>
      <c r="AK520" s="69"/>
      <c r="AL520" s="69"/>
    </row>
    <row r="521" spans="7:38" ht="57.75" customHeight="1"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69"/>
      <c r="AH521" s="69"/>
      <c r="AI521" s="69"/>
      <c r="AJ521" s="69"/>
      <c r="AK521" s="69"/>
      <c r="AL521" s="69"/>
    </row>
    <row r="522" spans="7:38" ht="57.75" customHeight="1"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  <c r="AG522" s="69"/>
      <c r="AH522" s="69"/>
      <c r="AI522" s="69"/>
      <c r="AJ522" s="69"/>
      <c r="AK522" s="69"/>
      <c r="AL522" s="69"/>
    </row>
    <row r="523" spans="7:38" ht="57.75" customHeight="1"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69"/>
      <c r="AH523" s="69"/>
      <c r="AI523" s="69"/>
      <c r="AJ523" s="69"/>
      <c r="AK523" s="69"/>
      <c r="AL523" s="69"/>
    </row>
    <row r="524" spans="7:38" ht="57.75" customHeight="1"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  <c r="AG524" s="69"/>
      <c r="AH524" s="69"/>
      <c r="AI524" s="69"/>
      <c r="AJ524" s="69"/>
      <c r="AK524" s="69"/>
      <c r="AL524" s="69"/>
    </row>
    <row r="525" spans="7:38" ht="57.75" customHeight="1"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69"/>
      <c r="AH525" s="69"/>
      <c r="AI525" s="69"/>
      <c r="AJ525" s="69"/>
      <c r="AK525" s="69"/>
      <c r="AL525" s="69"/>
    </row>
    <row r="526" spans="7:38" ht="57.75" customHeight="1"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  <c r="AG526" s="69"/>
      <c r="AH526" s="69"/>
      <c r="AI526" s="69"/>
      <c r="AJ526" s="69"/>
      <c r="AK526" s="69"/>
      <c r="AL526" s="69"/>
    </row>
    <row r="527" spans="7:38" ht="57.75" customHeight="1"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  <c r="AG527" s="69"/>
      <c r="AH527" s="69"/>
      <c r="AI527" s="69"/>
      <c r="AJ527" s="69"/>
      <c r="AK527" s="69"/>
      <c r="AL527" s="69"/>
    </row>
    <row r="528" spans="7:38" ht="57.75" customHeight="1"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  <c r="AG528" s="69"/>
      <c r="AH528" s="69"/>
      <c r="AI528" s="69"/>
      <c r="AJ528" s="69"/>
      <c r="AK528" s="69"/>
      <c r="AL528" s="69"/>
    </row>
    <row r="529" spans="7:38" ht="57.75" customHeight="1"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  <c r="AG529" s="69"/>
      <c r="AH529" s="69"/>
      <c r="AI529" s="69"/>
      <c r="AJ529" s="69"/>
      <c r="AK529" s="69"/>
      <c r="AL529" s="69"/>
    </row>
    <row r="530" spans="7:38" ht="57.75" customHeight="1"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69"/>
      <c r="AH530" s="69"/>
      <c r="AI530" s="69"/>
      <c r="AJ530" s="69"/>
      <c r="AK530" s="69"/>
      <c r="AL530" s="69"/>
    </row>
    <row r="531" spans="7:38" ht="57.75" customHeight="1"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69"/>
      <c r="AH531" s="69"/>
      <c r="AI531" s="69"/>
      <c r="AJ531" s="69"/>
      <c r="AK531" s="69"/>
      <c r="AL531" s="69"/>
    </row>
    <row r="532" spans="7:38" ht="57.75" customHeight="1"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  <c r="AG532" s="69"/>
      <c r="AH532" s="69"/>
      <c r="AI532" s="69"/>
      <c r="AJ532" s="69"/>
      <c r="AK532" s="69"/>
      <c r="AL532" s="69"/>
    </row>
    <row r="533" spans="7:38" ht="57.75" customHeight="1"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  <c r="AG533" s="69"/>
      <c r="AH533" s="69"/>
      <c r="AI533" s="69"/>
      <c r="AJ533" s="69"/>
      <c r="AK533" s="69"/>
      <c r="AL533" s="69"/>
    </row>
    <row r="534" spans="7:38" ht="57.75" customHeight="1"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  <c r="AG534" s="69"/>
      <c r="AH534" s="69"/>
      <c r="AI534" s="69"/>
      <c r="AJ534" s="69"/>
      <c r="AK534" s="69"/>
      <c r="AL534" s="69"/>
    </row>
    <row r="535" spans="7:38" ht="57.75" customHeight="1"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  <c r="AG535" s="69"/>
      <c r="AH535" s="69"/>
      <c r="AI535" s="69"/>
      <c r="AJ535" s="69"/>
      <c r="AK535" s="69"/>
      <c r="AL535" s="69"/>
    </row>
    <row r="536" spans="7:38" ht="57.75" customHeight="1"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  <c r="AG536" s="69"/>
      <c r="AH536" s="69"/>
      <c r="AI536" s="69"/>
      <c r="AJ536" s="69"/>
      <c r="AK536" s="69"/>
      <c r="AL536" s="69"/>
    </row>
    <row r="537" spans="7:38" ht="57.75" customHeight="1"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D537" s="69"/>
      <c r="AE537" s="69"/>
      <c r="AF537" s="69"/>
      <c r="AG537" s="69"/>
      <c r="AH537" s="69"/>
      <c r="AI537" s="69"/>
      <c r="AJ537" s="69"/>
      <c r="AK537" s="69"/>
      <c r="AL537" s="69"/>
    </row>
    <row r="538" spans="7:38" ht="57.75" customHeight="1"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D538" s="69"/>
      <c r="AE538" s="69"/>
      <c r="AF538" s="69"/>
      <c r="AG538" s="69"/>
      <c r="AH538" s="69"/>
      <c r="AI538" s="69"/>
      <c r="AJ538" s="69"/>
      <c r="AK538" s="69"/>
      <c r="AL538" s="69"/>
    </row>
    <row r="539" spans="7:38" ht="57.75" customHeight="1"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D539" s="69"/>
      <c r="AE539" s="69"/>
      <c r="AF539" s="69"/>
      <c r="AG539" s="69"/>
      <c r="AH539" s="69"/>
      <c r="AI539" s="69"/>
      <c r="AJ539" s="69"/>
      <c r="AK539" s="69"/>
      <c r="AL539" s="69"/>
    </row>
    <row r="540" spans="7:38" ht="57.75" customHeight="1"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D540" s="69"/>
      <c r="AE540" s="69"/>
      <c r="AF540" s="69"/>
      <c r="AG540" s="69"/>
      <c r="AH540" s="69"/>
      <c r="AI540" s="69"/>
      <c r="AJ540" s="69"/>
      <c r="AK540" s="69"/>
      <c r="AL540" s="69"/>
    </row>
    <row r="541" spans="7:38" ht="57.75" customHeight="1"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D541" s="69"/>
      <c r="AE541" s="69"/>
      <c r="AF541" s="69"/>
      <c r="AG541" s="69"/>
      <c r="AH541" s="69"/>
      <c r="AI541" s="69"/>
      <c r="AJ541" s="69"/>
      <c r="AK541" s="69"/>
      <c r="AL541" s="69"/>
    </row>
    <row r="542" spans="7:38" ht="57.75" customHeight="1"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D542" s="69"/>
      <c r="AE542" s="69"/>
      <c r="AF542" s="69"/>
      <c r="AG542" s="69"/>
      <c r="AH542" s="69"/>
      <c r="AI542" s="69"/>
      <c r="AJ542" s="69"/>
      <c r="AK542" s="69"/>
      <c r="AL542" s="69"/>
    </row>
    <row r="543" spans="7:38" ht="57.75" customHeight="1"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D543" s="69"/>
      <c r="AE543" s="69"/>
      <c r="AF543" s="69"/>
      <c r="AG543" s="69"/>
      <c r="AH543" s="69"/>
      <c r="AI543" s="69"/>
      <c r="AJ543" s="69"/>
      <c r="AK543" s="69"/>
      <c r="AL543" s="69"/>
    </row>
    <row r="544" spans="7:38" ht="57.75" customHeight="1"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D544" s="69"/>
      <c r="AE544" s="69"/>
      <c r="AF544" s="69"/>
      <c r="AG544" s="69"/>
      <c r="AH544" s="69"/>
      <c r="AI544" s="69"/>
      <c r="AJ544" s="69"/>
      <c r="AK544" s="69"/>
      <c r="AL544" s="69"/>
    </row>
    <row r="545" spans="7:38" ht="57.75" customHeight="1"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D545" s="69"/>
      <c r="AE545" s="69"/>
      <c r="AF545" s="69"/>
      <c r="AG545" s="69"/>
      <c r="AH545" s="69"/>
      <c r="AI545" s="69"/>
      <c r="AJ545" s="69"/>
      <c r="AK545" s="69"/>
      <c r="AL545" s="69"/>
    </row>
    <row r="546" spans="7:38" ht="57.75" customHeight="1"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D546" s="69"/>
      <c r="AE546" s="69"/>
      <c r="AF546" s="69"/>
      <c r="AG546" s="69"/>
      <c r="AH546" s="69"/>
      <c r="AI546" s="69"/>
      <c r="AJ546" s="69"/>
      <c r="AK546" s="69"/>
      <c r="AL546" s="69"/>
    </row>
    <row r="547" spans="7:38" ht="57.75" customHeight="1"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D547" s="69"/>
      <c r="AE547" s="69"/>
      <c r="AF547" s="69"/>
      <c r="AG547" s="69"/>
      <c r="AH547" s="69"/>
      <c r="AI547" s="69"/>
      <c r="AJ547" s="69"/>
      <c r="AK547" s="69"/>
      <c r="AL547" s="69"/>
    </row>
    <row r="548" spans="7:38" ht="57.75" customHeight="1"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D548" s="69"/>
      <c r="AE548" s="69"/>
      <c r="AF548" s="69"/>
      <c r="AG548" s="69"/>
      <c r="AH548" s="69"/>
      <c r="AI548" s="69"/>
      <c r="AJ548" s="69"/>
      <c r="AK548" s="69"/>
      <c r="AL548" s="69"/>
    </row>
    <row r="549" spans="7:38" ht="57.75" customHeight="1"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D549" s="69"/>
      <c r="AE549" s="69"/>
      <c r="AF549" s="69"/>
      <c r="AG549" s="69"/>
      <c r="AH549" s="69"/>
      <c r="AI549" s="69"/>
      <c r="AJ549" s="69"/>
      <c r="AK549" s="69"/>
      <c r="AL549" s="69"/>
    </row>
    <row r="550" spans="7:38" ht="57.75" customHeight="1"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D550" s="69"/>
      <c r="AE550" s="69"/>
      <c r="AF550" s="69"/>
      <c r="AG550" s="69"/>
      <c r="AH550" s="69"/>
      <c r="AI550" s="69"/>
      <c r="AJ550" s="69"/>
      <c r="AK550" s="69"/>
      <c r="AL550" s="69"/>
    </row>
    <row r="551" spans="7:38" ht="57.75" customHeight="1"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D551" s="69"/>
      <c r="AE551" s="69"/>
      <c r="AF551" s="69"/>
      <c r="AG551" s="69"/>
      <c r="AH551" s="69"/>
      <c r="AI551" s="69"/>
      <c r="AJ551" s="69"/>
      <c r="AK551" s="69"/>
      <c r="AL551" s="69"/>
    </row>
    <row r="552" spans="7:38" ht="57.75" customHeight="1"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D552" s="69"/>
      <c r="AE552" s="69"/>
      <c r="AF552" s="69"/>
      <c r="AG552" s="69"/>
      <c r="AH552" s="69"/>
      <c r="AI552" s="69"/>
      <c r="AJ552" s="69"/>
      <c r="AK552" s="69"/>
      <c r="AL552" s="69"/>
    </row>
    <row r="553" spans="7:38" ht="57.75" customHeight="1"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D553" s="69"/>
      <c r="AE553" s="69"/>
      <c r="AF553" s="69"/>
      <c r="AG553" s="69"/>
      <c r="AH553" s="69"/>
      <c r="AI553" s="69"/>
      <c r="AJ553" s="69"/>
      <c r="AK553" s="69"/>
      <c r="AL553" s="69"/>
    </row>
    <row r="554" spans="7:38" ht="57.75" customHeight="1"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D554" s="69"/>
      <c r="AE554" s="69"/>
      <c r="AF554" s="69"/>
      <c r="AG554" s="69"/>
      <c r="AH554" s="69"/>
      <c r="AI554" s="69"/>
      <c r="AJ554" s="69"/>
      <c r="AK554" s="69"/>
      <c r="AL554" s="69"/>
    </row>
    <row r="555" spans="7:38" ht="57.75" customHeight="1"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D555" s="69"/>
      <c r="AE555" s="69"/>
      <c r="AF555" s="69"/>
      <c r="AG555" s="69"/>
      <c r="AH555" s="69"/>
      <c r="AI555" s="69"/>
      <c r="AJ555" s="69"/>
      <c r="AK555" s="69"/>
      <c r="AL555" s="69"/>
    </row>
    <row r="556" spans="7:38" ht="57.75" customHeight="1"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D556" s="69"/>
      <c r="AE556" s="69"/>
      <c r="AF556" s="69"/>
      <c r="AG556" s="69"/>
      <c r="AH556" s="69"/>
      <c r="AI556" s="69"/>
      <c r="AJ556" s="69"/>
      <c r="AK556" s="69"/>
      <c r="AL556" s="69"/>
    </row>
    <row r="557" spans="7:38" ht="57.75" customHeight="1"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D557" s="69"/>
      <c r="AE557" s="69"/>
      <c r="AF557" s="69"/>
      <c r="AG557" s="69"/>
      <c r="AH557" s="69"/>
      <c r="AI557" s="69"/>
      <c r="AJ557" s="69"/>
      <c r="AK557" s="69"/>
      <c r="AL557" s="69"/>
    </row>
    <row r="558" spans="7:38" ht="57.75" customHeight="1"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D558" s="69"/>
      <c r="AE558" s="69"/>
      <c r="AF558" s="69"/>
      <c r="AG558" s="69"/>
      <c r="AH558" s="69"/>
      <c r="AI558" s="69"/>
      <c r="AJ558" s="69"/>
      <c r="AK558" s="69"/>
      <c r="AL558" s="69"/>
    </row>
    <row r="559" spans="7:38" ht="57.75" customHeight="1"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D559" s="69"/>
      <c r="AE559" s="69"/>
      <c r="AF559" s="69"/>
      <c r="AG559" s="69"/>
      <c r="AH559" s="69"/>
      <c r="AI559" s="69"/>
      <c r="AJ559" s="69"/>
      <c r="AK559" s="69"/>
      <c r="AL559" s="69"/>
    </row>
    <row r="560" spans="7:38" ht="57.75" customHeight="1"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  <c r="AG560" s="69"/>
      <c r="AH560" s="69"/>
      <c r="AI560" s="69"/>
      <c r="AJ560" s="69"/>
      <c r="AK560" s="69"/>
      <c r="AL560" s="69"/>
    </row>
    <row r="561" spans="7:38" ht="57.75" customHeight="1"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  <c r="AG561" s="69"/>
      <c r="AH561" s="69"/>
      <c r="AI561" s="69"/>
      <c r="AJ561" s="69"/>
      <c r="AK561" s="69"/>
      <c r="AL561" s="69"/>
    </row>
    <row r="562" spans="7:38" ht="57.75" customHeight="1"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  <c r="AG562" s="69"/>
      <c r="AH562" s="69"/>
      <c r="AI562" s="69"/>
      <c r="AJ562" s="69"/>
      <c r="AK562" s="69"/>
      <c r="AL562" s="69"/>
    </row>
    <row r="563" spans="7:38" ht="57.75" customHeight="1"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D563" s="69"/>
      <c r="AE563" s="69"/>
      <c r="AF563" s="69"/>
      <c r="AG563" s="69"/>
      <c r="AH563" s="69"/>
      <c r="AI563" s="69"/>
      <c r="AJ563" s="69"/>
      <c r="AK563" s="69"/>
      <c r="AL563" s="69"/>
    </row>
    <row r="564" spans="7:38" ht="57.75" customHeight="1"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D564" s="69"/>
      <c r="AE564" s="69"/>
      <c r="AF564" s="69"/>
      <c r="AG564" s="69"/>
      <c r="AH564" s="69"/>
      <c r="AI564" s="69"/>
      <c r="AJ564" s="69"/>
      <c r="AK564" s="69"/>
      <c r="AL564" s="69"/>
    </row>
    <row r="565" spans="7:38" ht="57.75" customHeight="1"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D565" s="69"/>
      <c r="AE565" s="69"/>
      <c r="AF565" s="69"/>
      <c r="AG565" s="69"/>
      <c r="AH565" s="69"/>
      <c r="AI565" s="69"/>
      <c r="AJ565" s="69"/>
      <c r="AK565" s="69"/>
      <c r="AL565" s="69"/>
    </row>
    <row r="566" spans="7:38" ht="57.75" customHeight="1"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D566" s="69"/>
      <c r="AE566" s="69"/>
      <c r="AF566" s="69"/>
      <c r="AG566" s="69"/>
      <c r="AH566" s="69"/>
      <c r="AI566" s="69"/>
      <c r="AJ566" s="69"/>
      <c r="AK566" s="69"/>
      <c r="AL566" s="69"/>
    </row>
    <row r="567" spans="7:38" ht="57.75" customHeight="1"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D567" s="69"/>
      <c r="AE567" s="69"/>
      <c r="AF567" s="69"/>
      <c r="AG567" s="69"/>
      <c r="AH567" s="69"/>
      <c r="AI567" s="69"/>
      <c r="AJ567" s="69"/>
      <c r="AK567" s="69"/>
      <c r="AL567" s="69"/>
    </row>
    <row r="568" spans="7:38" ht="57.75" customHeight="1"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D568" s="69"/>
      <c r="AE568" s="69"/>
      <c r="AF568" s="69"/>
      <c r="AG568" s="69"/>
      <c r="AH568" s="69"/>
      <c r="AI568" s="69"/>
      <c r="AJ568" s="69"/>
      <c r="AK568" s="69"/>
      <c r="AL568" s="69"/>
    </row>
    <row r="569" spans="7:38" ht="57.75" customHeight="1"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D569" s="69"/>
      <c r="AE569" s="69"/>
      <c r="AF569" s="69"/>
      <c r="AG569" s="69"/>
      <c r="AH569" s="69"/>
      <c r="AI569" s="69"/>
      <c r="AJ569" s="69"/>
      <c r="AK569" s="69"/>
      <c r="AL569" s="69"/>
    </row>
    <row r="570" spans="7:38" ht="57.75" customHeight="1"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D570" s="69"/>
      <c r="AE570" s="69"/>
      <c r="AF570" s="69"/>
      <c r="AG570" s="69"/>
      <c r="AH570" s="69"/>
      <c r="AI570" s="69"/>
      <c r="AJ570" s="69"/>
      <c r="AK570" s="69"/>
      <c r="AL570" s="69"/>
    </row>
    <row r="571" spans="7:38" ht="57.75" customHeight="1"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D571" s="69"/>
      <c r="AE571" s="69"/>
      <c r="AF571" s="69"/>
      <c r="AG571" s="69"/>
      <c r="AH571" s="69"/>
      <c r="AI571" s="69"/>
      <c r="AJ571" s="69"/>
      <c r="AK571" s="69"/>
      <c r="AL571" s="69"/>
    </row>
    <row r="572" spans="7:38" ht="57.75" customHeight="1"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D572" s="69"/>
      <c r="AE572" s="69"/>
      <c r="AF572" s="69"/>
      <c r="AG572" s="69"/>
      <c r="AH572" s="69"/>
      <c r="AI572" s="69"/>
      <c r="AJ572" s="69"/>
      <c r="AK572" s="69"/>
      <c r="AL572" s="69"/>
    </row>
    <row r="573" spans="7:38" ht="57.75" customHeight="1"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D573" s="69"/>
      <c r="AE573" s="69"/>
      <c r="AF573" s="69"/>
      <c r="AG573" s="69"/>
      <c r="AH573" s="69"/>
      <c r="AI573" s="69"/>
      <c r="AJ573" s="69"/>
      <c r="AK573" s="69"/>
      <c r="AL573" s="69"/>
    </row>
    <row r="574" spans="7:38" ht="57.75" customHeight="1"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  <c r="AG574" s="69"/>
      <c r="AH574" s="69"/>
      <c r="AI574" s="69"/>
      <c r="AJ574" s="69"/>
      <c r="AK574" s="69"/>
      <c r="AL574" s="69"/>
    </row>
    <row r="575" spans="7:38" ht="57.75" customHeight="1"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D575" s="69"/>
      <c r="AE575" s="69"/>
      <c r="AF575" s="69"/>
      <c r="AG575" s="69"/>
      <c r="AH575" s="69"/>
      <c r="AI575" s="69"/>
      <c r="AJ575" s="69"/>
      <c r="AK575" s="69"/>
      <c r="AL575" s="69"/>
    </row>
    <row r="576" spans="7:38" ht="57.75" customHeight="1"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D576" s="69"/>
      <c r="AE576" s="69"/>
      <c r="AF576" s="69"/>
      <c r="AG576" s="69"/>
      <c r="AH576" s="69"/>
      <c r="AI576" s="69"/>
      <c r="AJ576" s="69"/>
      <c r="AK576" s="69"/>
      <c r="AL576" s="69"/>
    </row>
    <row r="577" spans="7:38" ht="57.75" customHeight="1"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D577" s="69"/>
      <c r="AE577" s="69"/>
      <c r="AF577" s="69"/>
      <c r="AG577" s="69"/>
      <c r="AH577" s="69"/>
      <c r="AI577" s="69"/>
      <c r="AJ577" s="69"/>
      <c r="AK577" s="69"/>
      <c r="AL577" s="69"/>
    </row>
    <row r="578" spans="7:38" ht="57.75" customHeight="1"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D578" s="69"/>
      <c r="AE578" s="69"/>
      <c r="AF578" s="69"/>
      <c r="AG578" s="69"/>
      <c r="AH578" s="69"/>
      <c r="AI578" s="69"/>
      <c r="AJ578" s="69"/>
      <c r="AK578" s="69"/>
      <c r="AL578" s="69"/>
    </row>
    <row r="579" spans="7:38" ht="57.75" customHeight="1"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D579" s="69"/>
      <c r="AE579" s="69"/>
      <c r="AF579" s="69"/>
      <c r="AG579" s="69"/>
      <c r="AH579" s="69"/>
      <c r="AI579" s="69"/>
      <c r="AJ579" s="69"/>
      <c r="AK579" s="69"/>
      <c r="AL579" s="69"/>
    </row>
    <row r="580" spans="7:38" ht="57.75" customHeight="1"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  <c r="AG580" s="69"/>
      <c r="AH580" s="69"/>
      <c r="AI580" s="69"/>
      <c r="AJ580" s="69"/>
      <c r="AK580" s="69"/>
      <c r="AL580" s="69"/>
    </row>
    <row r="581" spans="7:38" ht="57.75" customHeight="1"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D581" s="69"/>
      <c r="AE581" s="69"/>
      <c r="AF581" s="69"/>
      <c r="AG581" s="69"/>
      <c r="AH581" s="69"/>
      <c r="AI581" s="69"/>
      <c r="AJ581" s="69"/>
      <c r="AK581" s="69"/>
      <c r="AL581" s="69"/>
    </row>
    <row r="582" spans="7:38" ht="57.75" customHeight="1"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69"/>
      <c r="AH582" s="69"/>
      <c r="AI582" s="69"/>
      <c r="AJ582" s="69"/>
      <c r="AK582" s="69"/>
      <c r="AL582" s="69"/>
    </row>
    <row r="583" spans="7:38" ht="57.75" customHeight="1"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  <c r="AG583" s="69"/>
      <c r="AH583" s="69"/>
      <c r="AI583" s="69"/>
      <c r="AJ583" s="69"/>
      <c r="AK583" s="69"/>
      <c r="AL583" s="69"/>
    </row>
    <row r="584" spans="7:38" ht="57.75" customHeight="1"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D584" s="69"/>
      <c r="AE584" s="69"/>
      <c r="AF584" s="69"/>
      <c r="AG584" s="69"/>
      <c r="AH584" s="69"/>
      <c r="AI584" s="69"/>
      <c r="AJ584" s="69"/>
      <c r="AK584" s="69"/>
      <c r="AL584" s="69"/>
    </row>
    <row r="585" spans="7:38" ht="57.75" customHeight="1"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D585" s="69"/>
      <c r="AE585" s="69"/>
      <c r="AF585" s="69"/>
      <c r="AG585" s="69"/>
      <c r="AH585" s="69"/>
      <c r="AI585" s="69"/>
      <c r="AJ585" s="69"/>
      <c r="AK585" s="69"/>
      <c r="AL585" s="69"/>
    </row>
    <row r="586" spans="7:38" ht="57.75" customHeight="1"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D586" s="69"/>
      <c r="AE586" s="69"/>
      <c r="AF586" s="69"/>
      <c r="AG586" s="69"/>
      <c r="AH586" s="69"/>
      <c r="AI586" s="69"/>
      <c r="AJ586" s="69"/>
      <c r="AK586" s="69"/>
      <c r="AL586" s="69"/>
    </row>
    <row r="587" spans="7:38" ht="57.75" customHeight="1"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D587" s="69"/>
      <c r="AE587" s="69"/>
      <c r="AF587" s="69"/>
      <c r="AG587" s="69"/>
      <c r="AH587" s="69"/>
      <c r="AI587" s="69"/>
      <c r="AJ587" s="69"/>
      <c r="AK587" s="69"/>
      <c r="AL587" s="69"/>
    </row>
    <row r="588" spans="7:38" ht="57.75" customHeight="1"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D588" s="69"/>
      <c r="AE588" s="69"/>
      <c r="AF588" s="69"/>
      <c r="AG588" s="69"/>
      <c r="AH588" s="69"/>
      <c r="AI588" s="69"/>
      <c r="AJ588" s="69"/>
      <c r="AK588" s="69"/>
      <c r="AL588" s="69"/>
    </row>
    <row r="589" spans="7:38" ht="57.75" customHeight="1"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D589" s="69"/>
      <c r="AE589" s="69"/>
      <c r="AF589" s="69"/>
      <c r="AG589" s="69"/>
      <c r="AH589" s="69"/>
      <c r="AI589" s="69"/>
      <c r="AJ589" s="69"/>
      <c r="AK589" s="69"/>
      <c r="AL589" s="69"/>
    </row>
    <row r="590" spans="7:38" ht="57.75" customHeight="1"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D590" s="69"/>
      <c r="AE590" s="69"/>
      <c r="AF590" s="69"/>
      <c r="AG590" s="69"/>
      <c r="AH590" s="69"/>
      <c r="AI590" s="69"/>
      <c r="AJ590" s="69"/>
      <c r="AK590" s="69"/>
      <c r="AL590" s="69"/>
    </row>
    <row r="591" spans="7:38" ht="57.75" customHeight="1"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D591" s="69"/>
      <c r="AE591" s="69"/>
      <c r="AF591" s="69"/>
      <c r="AG591" s="69"/>
      <c r="AH591" s="69"/>
      <c r="AI591" s="69"/>
      <c r="AJ591" s="69"/>
      <c r="AK591" s="69"/>
      <c r="AL591" s="69"/>
    </row>
    <row r="592" spans="7:38" ht="57.75" customHeight="1"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  <c r="AG592" s="69"/>
      <c r="AH592" s="69"/>
      <c r="AI592" s="69"/>
      <c r="AJ592" s="69"/>
      <c r="AK592" s="69"/>
      <c r="AL592" s="69"/>
    </row>
    <row r="593" spans="7:38" ht="57.75" customHeight="1"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D593" s="69"/>
      <c r="AE593" s="69"/>
      <c r="AF593" s="69"/>
      <c r="AG593" s="69"/>
      <c r="AH593" s="69"/>
      <c r="AI593" s="69"/>
      <c r="AJ593" s="69"/>
      <c r="AK593" s="69"/>
      <c r="AL593" s="69"/>
    </row>
    <row r="594" spans="7:38" ht="57.75" customHeight="1"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D594" s="69"/>
      <c r="AE594" s="69"/>
      <c r="AF594" s="69"/>
      <c r="AG594" s="69"/>
      <c r="AH594" s="69"/>
      <c r="AI594" s="69"/>
      <c r="AJ594" s="69"/>
      <c r="AK594" s="69"/>
      <c r="AL594" s="69"/>
    </row>
    <row r="595" spans="7:38" ht="57.75" customHeight="1"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D595" s="69"/>
      <c r="AE595" s="69"/>
      <c r="AF595" s="69"/>
      <c r="AG595" s="69"/>
      <c r="AH595" s="69"/>
      <c r="AI595" s="69"/>
      <c r="AJ595" s="69"/>
      <c r="AK595" s="69"/>
      <c r="AL595" s="69"/>
    </row>
    <row r="596" spans="7:38" ht="57.75" customHeight="1"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/>
      <c r="AF596" s="69"/>
      <c r="AG596" s="69"/>
      <c r="AH596" s="69"/>
      <c r="AI596" s="69"/>
      <c r="AJ596" s="69"/>
      <c r="AK596" s="69"/>
      <c r="AL596" s="69"/>
    </row>
    <row r="597" spans="7:38" ht="57.75" customHeight="1"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D597" s="69"/>
      <c r="AE597" s="69"/>
      <c r="AF597" s="69"/>
      <c r="AG597" s="69"/>
      <c r="AH597" s="69"/>
      <c r="AI597" s="69"/>
      <c r="AJ597" s="69"/>
      <c r="AK597" s="69"/>
      <c r="AL597" s="69"/>
    </row>
    <row r="598" spans="7:38" ht="57.75" customHeight="1"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/>
      <c r="AF598" s="69"/>
      <c r="AG598" s="69"/>
      <c r="AH598" s="69"/>
      <c r="AI598" s="69"/>
      <c r="AJ598" s="69"/>
      <c r="AK598" s="69"/>
      <c r="AL598" s="69"/>
    </row>
    <row r="599" spans="7:38" ht="57.75" customHeight="1"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D599" s="69"/>
      <c r="AE599" s="69"/>
      <c r="AF599" s="69"/>
      <c r="AG599" s="69"/>
      <c r="AH599" s="69"/>
      <c r="AI599" s="69"/>
      <c r="AJ599" s="69"/>
      <c r="AK599" s="69"/>
      <c r="AL599" s="69"/>
    </row>
    <row r="600" spans="7:38" ht="57.75" customHeight="1"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D600" s="69"/>
      <c r="AE600" s="69"/>
      <c r="AF600" s="69"/>
      <c r="AG600" s="69"/>
      <c r="AH600" s="69"/>
      <c r="AI600" s="69"/>
      <c r="AJ600" s="69"/>
      <c r="AK600" s="69"/>
      <c r="AL600" s="69"/>
    </row>
    <row r="601" spans="7:38" ht="57.75" customHeight="1"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D601" s="69"/>
      <c r="AE601" s="69"/>
      <c r="AF601" s="69"/>
      <c r="AG601" s="69"/>
      <c r="AH601" s="69"/>
      <c r="AI601" s="69"/>
      <c r="AJ601" s="69"/>
      <c r="AK601" s="69"/>
      <c r="AL601" s="69"/>
    </row>
    <row r="602" spans="7:38" ht="57.75" customHeight="1"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D602" s="69"/>
      <c r="AE602" s="69"/>
      <c r="AF602" s="69"/>
      <c r="AG602" s="69"/>
      <c r="AH602" s="69"/>
      <c r="AI602" s="69"/>
      <c r="AJ602" s="69"/>
      <c r="AK602" s="69"/>
      <c r="AL602" s="69"/>
    </row>
    <row r="603" spans="7:38" ht="57.75" customHeight="1"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D603" s="69"/>
      <c r="AE603" s="69"/>
      <c r="AF603" s="69"/>
      <c r="AG603" s="69"/>
      <c r="AH603" s="69"/>
      <c r="AI603" s="69"/>
      <c r="AJ603" s="69"/>
      <c r="AK603" s="69"/>
      <c r="AL603" s="69"/>
    </row>
    <row r="604" spans="7:38" ht="57.75" customHeight="1"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D604" s="69"/>
      <c r="AE604" s="69"/>
      <c r="AF604" s="69"/>
      <c r="AG604" s="69"/>
      <c r="AH604" s="69"/>
      <c r="AI604" s="69"/>
      <c r="AJ604" s="69"/>
      <c r="AK604" s="69"/>
      <c r="AL604" s="69"/>
    </row>
    <row r="605" spans="7:38" ht="57.75" customHeight="1"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D605" s="69"/>
      <c r="AE605" s="69"/>
      <c r="AF605" s="69"/>
      <c r="AG605" s="69"/>
      <c r="AH605" s="69"/>
      <c r="AI605" s="69"/>
      <c r="AJ605" s="69"/>
      <c r="AK605" s="69"/>
      <c r="AL605" s="69"/>
    </row>
    <row r="606" spans="7:38" ht="57.75" customHeight="1"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D606" s="69"/>
      <c r="AE606" s="69"/>
      <c r="AF606" s="69"/>
      <c r="AG606" s="69"/>
      <c r="AH606" s="69"/>
      <c r="AI606" s="69"/>
      <c r="AJ606" s="69"/>
      <c r="AK606" s="69"/>
      <c r="AL606" s="69"/>
    </row>
    <row r="607" spans="7:38" ht="57.75" customHeight="1"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D607" s="69"/>
      <c r="AE607" s="69"/>
      <c r="AF607" s="69"/>
      <c r="AG607" s="69"/>
      <c r="AH607" s="69"/>
      <c r="AI607" s="69"/>
      <c r="AJ607" s="69"/>
      <c r="AK607" s="69"/>
      <c r="AL607" s="69"/>
    </row>
    <row r="608" spans="7:38" ht="57.75" customHeight="1"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  <c r="AG608" s="69"/>
      <c r="AH608" s="69"/>
      <c r="AI608" s="69"/>
      <c r="AJ608" s="69"/>
      <c r="AK608" s="69"/>
      <c r="AL608" s="69"/>
    </row>
    <row r="609" spans="7:38" ht="57.75" customHeight="1"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  <c r="AG609" s="69"/>
      <c r="AH609" s="69"/>
      <c r="AI609" s="69"/>
      <c r="AJ609" s="69"/>
      <c r="AK609" s="69"/>
      <c r="AL609" s="69"/>
    </row>
    <row r="610" spans="7:38" ht="57.75" customHeight="1"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D610" s="69"/>
      <c r="AE610" s="69"/>
      <c r="AF610" s="69"/>
      <c r="AG610" s="69"/>
      <c r="AH610" s="69"/>
      <c r="AI610" s="69"/>
      <c r="AJ610" s="69"/>
      <c r="AK610" s="69"/>
      <c r="AL610" s="69"/>
    </row>
    <row r="611" spans="7:38" ht="57.75" customHeight="1"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D611" s="69"/>
      <c r="AE611" s="69"/>
      <c r="AF611" s="69"/>
      <c r="AG611" s="69"/>
      <c r="AH611" s="69"/>
      <c r="AI611" s="69"/>
      <c r="AJ611" s="69"/>
      <c r="AK611" s="69"/>
      <c r="AL611" s="69"/>
    </row>
    <row r="612" spans="7:38" ht="57.75" customHeight="1"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D612" s="69"/>
      <c r="AE612" s="69"/>
      <c r="AF612" s="69"/>
      <c r="AG612" s="69"/>
      <c r="AH612" s="69"/>
      <c r="AI612" s="69"/>
      <c r="AJ612" s="69"/>
      <c r="AK612" s="69"/>
      <c r="AL612" s="69"/>
    </row>
    <row r="613" spans="7:38" ht="57.75" customHeight="1"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D613" s="69"/>
      <c r="AE613" s="69"/>
      <c r="AF613" s="69"/>
      <c r="AG613" s="69"/>
      <c r="AH613" s="69"/>
      <c r="AI613" s="69"/>
      <c r="AJ613" s="69"/>
      <c r="AK613" s="69"/>
      <c r="AL613" s="69"/>
    </row>
    <row r="614" spans="7:38" ht="57.75" customHeight="1"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  <c r="AG614" s="69"/>
      <c r="AH614" s="69"/>
      <c r="AI614" s="69"/>
      <c r="AJ614" s="69"/>
      <c r="AK614" s="69"/>
      <c r="AL614" s="69"/>
    </row>
    <row r="615" spans="7:38" ht="57.75" customHeight="1"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D615" s="69"/>
      <c r="AE615" s="69"/>
      <c r="AF615" s="69"/>
      <c r="AG615" s="69"/>
      <c r="AH615" s="69"/>
      <c r="AI615" s="69"/>
      <c r="AJ615" s="69"/>
      <c r="AK615" s="69"/>
      <c r="AL615" s="69"/>
    </row>
    <row r="616" spans="7:38" ht="57.75" customHeight="1"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D616" s="69"/>
      <c r="AE616" s="69"/>
      <c r="AF616" s="69"/>
      <c r="AG616" s="69"/>
      <c r="AH616" s="69"/>
      <c r="AI616" s="69"/>
      <c r="AJ616" s="69"/>
      <c r="AK616" s="69"/>
      <c r="AL616" s="69"/>
    </row>
    <row r="617" spans="7:38" ht="57.75" customHeight="1"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D617" s="69"/>
      <c r="AE617" s="69"/>
      <c r="AF617" s="69"/>
      <c r="AG617" s="69"/>
      <c r="AH617" s="69"/>
      <c r="AI617" s="69"/>
      <c r="AJ617" s="69"/>
      <c r="AK617" s="69"/>
      <c r="AL617" s="69"/>
    </row>
    <row r="618" spans="7:38" ht="57.75" customHeight="1"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D618" s="69"/>
      <c r="AE618" s="69"/>
      <c r="AF618" s="69"/>
      <c r="AG618" s="69"/>
      <c r="AH618" s="69"/>
      <c r="AI618" s="69"/>
      <c r="AJ618" s="69"/>
      <c r="AK618" s="69"/>
      <c r="AL618" s="69"/>
    </row>
    <row r="619" spans="7:38" ht="57.75" customHeight="1"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D619" s="69"/>
      <c r="AE619" s="69"/>
      <c r="AF619" s="69"/>
      <c r="AG619" s="69"/>
      <c r="AH619" s="69"/>
      <c r="AI619" s="69"/>
      <c r="AJ619" s="69"/>
      <c r="AK619" s="69"/>
      <c r="AL619" s="69"/>
    </row>
    <row r="620" spans="7:38" ht="57.75" customHeight="1"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  <c r="AG620" s="69"/>
      <c r="AH620" s="69"/>
      <c r="AI620" s="69"/>
      <c r="AJ620" s="69"/>
      <c r="AK620" s="69"/>
      <c r="AL620" s="69"/>
    </row>
    <row r="621" spans="7:38" ht="57.75" customHeight="1"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  <c r="AG621" s="69"/>
      <c r="AH621" s="69"/>
      <c r="AI621" s="69"/>
      <c r="AJ621" s="69"/>
      <c r="AK621" s="69"/>
      <c r="AL621" s="69"/>
    </row>
    <row r="622" spans="7:38" ht="57.75" customHeight="1"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D622" s="69"/>
      <c r="AE622" s="69"/>
      <c r="AF622" s="69"/>
      <c r="AG622" s="69"/>
      <c r="AH622" s="69"/>
      <c r="AI622" s="69"/>
      <c r="AJ622" s="69"/>
      <c r="AK622" s="69"/>
      <c r="AL622" s="69"/>
    </row>
    <row r="623" spans="7:38" ht="57.75" customHeight="1"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D623" s="69"/>
      <c r="AE623" s="69"/>
      <c r="AF623" s="69"/>
      <c r="AG623" s="69"/>
      <c r="AH623" s="69"/>
      <c r="AI623" s="69"/>
      <c r="AJ623" s="69"/>
      <c r="AK623" s="69"/>
      <c r="AL623" s="69"/>
    </row>
    <row r="624" spans="7:38" ht="57.75" customHeight="1"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  <c r="AG624" s="69"/>
      <c r="AH624" s="69"/>
      <c r="AI624" s="69"/>
      <c r="AJ624" s="69"/>
      <c r="AK624" s="69"/>
      <c r="AL624" s="69"/>
    </row>
    <row r="625" spans="7:38" ht="57.75" customHeight="1"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D625" s="69"/>
      <c r="AE625" s="69"/>
      <c r="AF625" s="69"/>
      <c r="AG625" s="69"/>
      <c r="AH625" s="69"/>
      <c r="AI625" s="69"/>
      <c r="AJ625" s="69"/>
      <c r="AK625" s="69"/>
      <c r="AL625" s="69"/>
    </row>
    <row r="626" spans="7:38" ht="57.75" customHeight="1"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D626" s="69"/>
      <c r="AE626" s="69"/>
      <c r="AF626" s="69"/>
      <c r="AG626" s="69"/>
      <c r="AH626" s="69"/>
      <c r="AI626" s="69"/>
      <c r="AJ626" s="69"/>
      <c r="AK626" s="69"/>
      <c r="AL626" s="69"/>
    </row>
    <row r="627" spans="7:38" ht="57.75" customHeight="1"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D627" s="69"/>
      <c r="AE627" s="69"/>
      <c r="AF627" s="69"/>
      <c r="AG627" s="69"/>
      <c r="AH627" s="69"/>
      <c r="AI627" s="69"/>
      <c r="AJ627" s="69"/>
      <c r="AK627" s="69"/>
      <c r="AL627" s="69"/>
    </row>
    <row r="628" spans="7:38" ht="57.75" customHeight="1"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D628" s="69"/>
      <c r="AE628" s="69"/>
      <c r="AF628" s="69"/>
      <c r="AG628" s="69"/>
      <c r="AH628" s="69"/>
      <c r="AI628" s="69"/>
      <c r="AJ628" s="69"/>
      <c r="AK628" s="69"/>
      <c r="AL628" s="69"/>
    </row>
    <row r="629" spans="7:38" ht="57.75" customHeight="1"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D629" s="69"/>
      <c r="AE629" s="69"/>
      <c r="AF629" s="69"/>
      <c r="AG629" s="69"/>
      <c r="AH629" s="69"/>
      <c r="AI629" s="69"/>
      <c r="AJ629" s="69"/>
      <c r="AK629" s="69"/>
      <c r="AL629" s="69"/>
    </row>
    <row r="630" spans="7:38" ht="57.75" customHeight="1"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D630" s="69"/>
      <c r="AE630" s="69"/>
      <c r="AF630" s="69"/>
      <c r="AG630" s="69"/>
      <c r="AH630" s="69"/>
      <c r="AI630" s="69"/>
      <c r="AJ630" s="69"/>
      <c r="AK630" s="69"/>
      <c r="AL630" s="69"/>
    </row>
    <row r="631" spans="7:38" ht="57.75" customHeight="1"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D631" s="69"/>
      <c r="AE631" s="69"/>
      <c r="AF631" s="69"/>
      <c r="AG631" s="69"/>
      <c r="AH631" s="69"/>
      <c r="AI631" s="69"/>
      <c r="AJ631" s="69"/>
      <c r="AK631" s="69"/>
      <c r="AL631" s="69"/>
    </row>
    <row r="632" spans="7:38" ht="57.75" customHeight="1"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D632" s="69"/>
      <c r="AE632" s="69"/>
      <c r="AF632" s="69"/>
      <c r="AG632" s="69"/>
      <c r="AH632" s="69"/>
      <c r="AI632" s="69"/>
      <c r="AJ632" s="69"/>
      <c r="AK632" s="69"/>
      <c r="AL632" s="69"/>
    </row>
    <row r="633" spans="7:38" ht="57.75" customHeight="1"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D633" s="69"/>
      <c r="AE633" s="69"/>
      <c r="AF633" s="69"/>
      <c r="AG633" s="69"/>
      <c r="AH633" s="69"/>
      <c r="AI633" s="69"/>
      <c r="AJ633" s="69"/>
      <c r="AK633" s="69"/>
      <c r="AL633" s="69"/>
    </row>
    <row r="634" spans="7:38" ht="57.75" customHeight="1"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D634" s="69"/>
      <c r="AE634" s="69"/>
      <c r="AF634" s="69"/>
      <c r="AG634" s="69"/>
      <c r="AH634" s="69"/>
      <c r="AI634" s="69"/>
      <c r="AJ634" s="69"/>
      <c r="AK634" s="69"/>
      <c r="AL634" s="69"/>
    </row>
    <row r="635" spans="7:38" ht="57.75" customHeight="1"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D635" s="69"/>
      <c r="AE635" s="69"/>
      <c r="AF635" s="69"/>
      <c r="AG635" s="69"/>
      <c r="AH635" s="69"/>
      <c r="AI635" s="69"/>
      <c r="AJ635" s="69"/>
      <c r="AK635" s="69"/>
      <c r="AL635" s="69"/>
    </row>
    <row r="636" spans="7:38" ht="57.75" customHeight="1"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D636" s="69"/>
      <c r="AE636" s="69"/>
      <c r="AF636" s="69"/>
      <c r="AG636" s="69"/>
      <c r="AH636" s="69"/>
      <c r="AI636" s="69"/>
      <c r="AJ636" s="69"/>
      <c r="AK636" s="69"/>
      <c r="AL636" s="69"/>
    </row>
    <row r="637" spans="7:38" ht="57.75" customHeight="1"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D637" s="69"/>
      <c r="AE637" s="69"/>
      <c r="AF637" s="69"/>
      <c r="AG637" s="69"/>
      <c r="AH637" s="69"/>
      <c r="AI637" s="69"/>
      <c r="AJ637" s="69"/>
      <c r="AK637" s="69"/>
      <c r="AL637" s="69"/>
    </row>
    <row r="638" spans="7:38" ht="57.75" customHeight="1"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D638" s="69"/>
      <c r="AE638" s="69"/>
      <c r="AF638" s="69"/>
      <c r="AG638" s="69"/>
      <c r="AH638" s="69"/>
      <c r="AI638" s="69"/>
      <c r="AJ638" s="69"/>
      <c r="AK638" s="69"/>
      <c r="AL638" s="69"/>
    </row>
    <row r="639" spans="7:38" ht="57.75" customHeight="1"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D639" s="69"/>
      <c r="AE639" s="69"/>
      <c r="AF639" s="69"/>
      <c r="AG639" s="69"/>
      <c r="AH639" s="69"/>
      <c r="AI639" s="69"/>
      <c r="AJ639" s="69"/>
      <c r="AK639" s="69"/>
      <c r="AL639" s="69"/>
    </row>
    <row r="640" spans="7:38" ht="57.75" customHeight="1"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D640" s="69"/>
      <c r="AE640" s="69"/>
      <c r="AF640" s="69"/>
      <c r="AG640" s="69"/>
      <c r="AH640" s="69"/>
      <c r="AI640" s="69"/>
      <c r="AJ640" s="69"/>
      <c r="AK640" s="69"/>
      <c r="AL640" s="69"/>
    </row>
    <row r="641" spans="7:38" ht="57.75" customHeight="1"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D641" s="69"/>
      <c r="AE641" s="69"/>
      <c r="AF641" s="69"/>
      <c r="AG641" s="69"/>
      <c r="AH641" s="69"/>
      <c r="AI641" s="69"/>
      <c r="AJ641" s="69"/>
      <c r="AK641" s="69"/>
      <c r="AL641" s="69"/>
    </row>
    <row r="642" spans="7:38" ht="57.75" customHeight="1"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D642" s="69"/>
      <c r="AE642" s="69"/>
      <c r="AF642" s="69"/>
      <c r="AG642" s="69"/>
      <c r="AH642" s="69"/>
      <c r="AI642" s="69"/>
      <c r="AJ642" s="69"/>
      <c r="AK642" s="69"/>
      <c r="AL642" s="69"/>
    </row>
    <row r="643" spans="7:38" ht="57.75" customHeight="1"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D643" s="69"/>
      <c r="AE643" s="69"/>
      <c r="AF643" s="69"/>
      <c r="AG643" s="69"/>
      <c r="AH643" s="69"/>
      <c r="AI643" s="69"/>
      <c r="AJ643" s="69"/>
      <c r="AK643" s="69"/>
      <c r="AL643" s="69"/>
    </row>
    <row r="644" spans="7:38" ht="57.75" customHeight="1"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D644" s="69"/>
      <c r="AE644" s="69"/>
      <c r="AF644" s="69"/>
      <c r="AG644" s="69"/>
      <c r="AH644" s="69"/>
      <c r="AI644" s="69"/>
      <c r="AJ644" s="69"/>
      <c r="AK644" s="69"/>
      <c r="AL644" s="69"/>
    </row>
    <row r="645" spans="7:38" ht="57.75" customHeight="1"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D645" s="69"/>
      <c r="AE645" s="69"/>
      <c r="AF645" s="69"/>
      <c r="AG645" s="69"/>
      <c r="AH645" s="69"/>
      <c r="AI645" s="69"/>
      <c r="AJ645" s="69"/>
      <c r="AK645" s="69"/>
      <c r="AL645" s="69"/>
    </row>
    <row r="646" spans="7:38" ht="57.75" customHeight="1"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D646" s="69"/>
      <c r="AE646" s="69"/>
      <c r="AF646" s="69"/>
      <c r="AG646" s="69"/>
      <c r="AH646" s="69"/>
      <c r="AI646" s="69"/>
      <c r="AJ646" s="69"/>
      <c r="AK646" s="69"/>
      <c r="AL646" s="69"/>
    </row>
    <row r="647" spans="7:38" ht="57.75" customHeight="1"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D647" s="69"/>
      <c r="AE647" s="69"/>
      <c r="AF647" s="69"/>
      <c r="AG647" s="69"/>
      <c r="AH647" s="69"/>
      <c r="AI647" s="69"/>
      <c r="AJ647" s="69"/>
      <c r="AK647" s="69"/>
      <c r="AL647" s="69"/>
    </row>
    <row r="648" spans="7:38" ht="57.75" customHeight="1"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D648" s="69"/>
      <c r="AE648" s="69"/>
      <c r="AF648" s="69"/>
      <c r="AG648" s="69"/>
      <c r="AH648" s="69"/>
      <c r="AI648" s="69"/>
      <c r="AJ648" s="69"/>
      <c r="AK648" s="69"/>
      <c r="AL648" s="69"/>
    </row>
    <row r="649" spans="7:38" ht="57.75" customHeight="1"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D649" s="69"/>
      <c r="AE649" s="69"/>
      <c r="AF649" s="69"/>
      <c r="AG649" s="69"/>
      <c r="AH649" s="69"/>
      <c r="AI649" s="69"/>
      <c r="AJ649" s="69"/>
      <c r="AK649" s="69"/>
      <c r="AL649" s="69"/>
    </row>
    <row r="650" spans="7:38" ht="57.75" customHeight="1"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D650" s="69"/>
      <c r="AE650" s="69"/>
      <c r="AF650" s="69"/>
      <c r="AG650" s="69"/>
      <c r="AH650" s="69"/>
      <c r="AI650" s="69"/>
      <c r="AJ650" s="69"/>
      <c r="AK650" s="69"/>
      <c r="AL650" s="69"/>
    </row>
    <row r="651" spans="7:38" ht="57.75" customHeight="1"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D651" s="69"/>
      <c r="AE651" s="69"/>
      <c r="AF651" s="69"/>
      <c r="AG651" s="69"/>
      <c r="AH651" s="69"/>
      <c r="AI651" s="69"/>
      <c r="AJ651" s="69"/>
      <c r="AK651" s="69"/>
      <c r="AL651" s="69"/>
    </row>
    <row r="652" spans="7:38" ht="57.75" customHeight="1"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D652" s="69"/>
      <c r="AE652" s="69"/>
      <c r="AF652" s="69"/>
      <c r="AG652" s="69"/>
      <c r="AH652" s="69"/>
      <c r="AI652" s="69"/>
      <c r="AJ652" s="69"/>
      <c r="AK652" s="69"/>
      <c r="AL652" s="69"/>
    </row>
    <row r="653" spans="7:38" ht="57.75" customHeight="1"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D653" s="69"/>
      <c r="AE653" s="69"/>
      <c r="AF653" s="69"/>
      <c r="AG653" s="69"/>
      <c r="AH653" s="69"/>
      <c r="AI653" s="69"/>
      <c r="AJ653" s="69"/>
      <c r="AK653" s="69"/>
      <c r="AL653" s="69"/>
    </row>
    <row r="654" spans="7:38" ht="57.75" customHeight="1"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D654" s="69"/>
      <c r="AE654" s="69"/>
      <c r="AF654" s="69"/>
      <c r="AG654" s="69"/>
      <c r="AH654" s="69"/>
      <c r="AI654" s="69"/>
      <c r="AJ654" s="69"/>
      <c r="AK654" s="69"/>
      <c r="AL654" s="69"/>
    </row>
    <row r="655" spans="7:38" ht="57.75" customHeight="1"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D655" s="69"/>
      <c r="AE655" s="69"/>
      <c r="AF655" s="69"/>
      <c r="AG655" s="69"/>
      <c r="AH655" s="69"/>
      <c r="AI655" s="69"/>
      <c r="AJ655" s="69"/>
      <c r="AK655" s="69"/>
      <c r="AL655" s="69"/>
    </row>
    <row r="656" spans="7:38" ht="57.75" customHeight="1"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D656" s="69"/>
      <c r="AE656" s="69"/>
      <c r="AF656" s="69"/>
      <c r="AG656" s="69"/>
      <c r="AH656" s="69"/>
      <c r="AI656" s="69"/>
      <c r="AJ656" s="69"/>
      <c r="AK656" s="69"/>
      <c r="AL656" s="69"/>
    </row>
    <row r="657" spans="7:38" ht="57.75" customHeight="1"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D657" s="69"/>
      <c r="AE657" s="69"/>
      <c r="AF657" s="69"/>
      <c r="AG657" s="69"/>
      <c r="AH657" s="69"/>
      <c r="AI657" s="69"/>
      <c r="AJ657" s="69"/>
      <c r="AK657" s="69"/>
      <c r="AL657" s="69"/>
    </row>
    <row r="658" spans="7:38" ht="57.75" customHeight="1"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D658" s="69"/>
      <c r="AE658" s="69"/>
      <c r="AF658" s="69"/>
      <c r="AG658" s="69"/>
      <c r="AH658" s="69"/>
      <c r="AI658" s="69"/>
      <c r="AJ658" s="69"/>
      <c r="AK658" s="69"/>
      <c r="AL658" s="69"/>
    </row>
    <row r="659" spans="7:38" ht="57.75" customHeight="1"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D659" s="69"/>
      <c r="AE659" s="69"/>
      <c r="AF659" s="69"/>
      <c r="AG659" s="69"/>
      <c r="AH659" s="69"/>
      <c r="AI659" s="69"/>
      <c r="AJ659" s="69"/>
      <c r="AK659" s="69"/>
      <c r="AL659" s="69"/>
    </row>
    <row r="660" spans="7:38" ht="57.75" customHeight="1"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D660" s="69"/>
      <c r="AE660" s="69"/>
      <c r="AF660" s="69"/>
      <c r="AG660" s="69"/>
      <c r="AH660" s="69"/>
      <c r="AI660" s="69"/>
      <c r="AJ660" s="69"/>
      <c r="AK660" s="69"/>
      <c r="AL660" s="69"/>
    </row>
    <row r="661" spans="7:38" ht="57.75" customHeight="1"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D661" s="69"/>
      <c r="AE661" s="69"/>
      <c r="AF661" s="69"/>
      <c r="AG661" s="69"/>
      <c r="AH661" s="69"/>
      <c r="AI661" s="69"/>
      <c r="AJ661" s="69"/>
      <c r="AK661" s="69"/>
      <c r="AL661" s="69"/>
    </row>
    <row r="662" spans="7:38" ht="57.75" customHeight="1"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D662" s="69"/>
      <c r="AE662" s="69"/>
      <c r="AF662" s="69"/>
      <c r="AG662" s="69"/>
      <c r="AH662" s="69"/>
      <c r="AI662" s="69"/>
      <c r="AJ662" s="69"/>
      <c r="AK662" s="69"/>
      <c r="AL662" s="69"/>
    </row>
    <row r="663" spans="7:38" ht="57.75" customHeight="1"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D663" s="69"/>
      <c r="AE663" s="69"/>
      <c r="AF663" s="69"/>
      <c r="AG663" s="69"/>
      <c r="AH663" s="69"/>
      <c r="AI663" s="69"/>
      <c r="AJ663" s="69"/>
      <c r="AK663" s="69"/>
      <c r="AL663" s="69"/>
    </row>
    <row r="664" spans="7:38" ht="57.75" customHeight="1"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D664" s="69"/>
      <c r="AE664" s="69"/>
      <c r="AF664" s="69"/>
      <c r="AG664" s="69"/>
      <c r="AH664" s="69"/>
      <c r="AI664" s="69"/>
      <c r="AJ664" s="69"/>
      <c r="AK664" s="69"/>
      <c r="AL664" s="69"/>
    </row>
    <row r="665" spans="7:38" ht="57.75" customHeight="1"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D665" s="69"/>
      <c r="AE665" s="69"/>
      <c r="AF665" s="69"/>
      <c r="AG665" s="69"/>
      <c r="AH665" s="69"/>
      <c r="AI665" s="69"/>
      <c r="AJ665" s="69"/>
      <c r="AK665" s="69"/>
      <c r="AL665" s="69"/>
    </row>
    <row r="666" spans="7:38" ht="57.75" customHeight="1"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D666" s="69"/>
      <c r="AE666" s="69"/>
      <c r="AF666" s="69"/>
      <c r="AG666" s="69"/>
      <c r="AH666" s="69"/>
      <c r="AI666" s="69"/>
      <c r="AJ666" s="69"/>
      <c r="AK666" s="69"/>
      <c r="AL666" s="69"/>
    </row>
    <row r="667" spans="7:38" ht="57.75" customHeight="1"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D667" s="69"/>
      <c r="AE667" s="69"/>
      <c r="AF667" s="69"/>
      <c r="AG667" s="69"/>
      <c r="AH667" s="69"/>
      <c r="AI667" s="69"/>
      <c r="AJ667" s="69"/>
      <c r="AK667" s="69"/>
      <c r="AL667" s="69"/>
    </row>
    <row r="668" spans="7:38" ht="57.75" customHeight="1"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D668" s="69"/>
      <c r="AE668" s="69"/>
      <c r="AF668" s="69"/>
      <c r="AG668" s="69"/>
      <c r="AH668" s="69"/>
      <c r="AI668" s="69"/>
      <c r="AJ668" s="69"/>
      <c r="AK668" s="69"/>
      <c r="AL668" s="69"/>
    </row>
    <row r="669" spans="7:38" ht="57.75" customHeight="1"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D669" s="69"/>
      <c r="AE669" s="69"/>
      <c r="AF669" s="69"/>
      <c r="AG669" s="69"/>
      <c r="AH669" s="69"/>
      <c r="AI669" s="69"/>
      <c r="AJ669" s="69"/>
      <c r="AK669" s="69"/>
      <c r="AL669" s="69"/>
    </row>
    <row r="670" spans="7:38" ht="57.75" customHeight="1"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D670" s="69"/>
      <c r="AE670" s="69"/>
      <c r="AF670" s="69"/>
      <c r="AG670" s="69"/>
      <c r="AH670" s="69"/>
      <c r="AI670" s="69"/>
      <c r="AJ670" s="69"/>
      <c r="AK670" s="69"/>
      <c r="AL670" s="69"/>
    </row>
    <row r="671" spans="7:38" ht="57.75" customHeight="1"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D671" s="69"/>
      <c r="AE671" s="69"/>
      <c r="AF671" s="69"/>
      <c r="AG671" s="69"/>
      <c r="AH671" s="69"/>
      <c r="AI671" s="69"/>
      <c r="AJ671" s="69"/>
      <c r="AK671" s="69"/>
      <c r="AL671" s="69"/>
    </row>
    <row r="672" spans="7:38" ht="57.75" customHeight="1"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D672" s="69"/>
      <c r="AE672" s="69"/>
      <c r="AF672" s="69"/>
      <c r="AG672" s="69"/>
      <c r="AH672" s="69"/>
      <c r="AI672" s="69"/>
      <c r="AJ672" s="69"/>
      <c r="AK672" s="69"/>
      <c r="AL672" s="69"/>
    </row>
    <row r="673" spans="7:38" ht="57.75" customHeight="1"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D673" s="69"/>
      <c r="AE673" s="69"/>
      <c r="AF673" s="69"/>
      <c r="AG673" s="69"/>
      <c r="AH673" s="69"/>
      <c r="AI673" s="69"/>
      <c r="AJ673" s="69"/>
      <c r="AK673" s="69"/>
      <c r="AL673" s="69"/>
    </row>
    <row r="674" spans="7:38" ht="57.75" customHeight="1"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D674" s="69"/>
      <c r="AE674" s="69"/>
      <c r="AF674" s="69"/>
      <c r="AG674" s="69"/>
      <c r="AH674" s="69"/>
      <c r="AI674" s="69"/>
      <c r="AJ674" s="69"/>
      <c r="AK674" s="69"/>
      <c r="AL674" s="69"/>
    </row>
    <row r="675" spans="7:38" ht="57.75" customHeight="1"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D675" s="69"/>
      <c r="AE675" s="69"/>
      <c r="AF675" s="69"/>
      <c r="AG675" s="69"/>
      <c r="AH675" s="69"/>
      <c r="AI675" s="69"/>
      <c r="AJ675" s="69"/>
      <c r="AK675" s="69"/>
      <c r="AL675" s="69"/>
    </row>
    <row r="676" spans="7:38" ht="57.75" customHeight="1"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D676" s="69"/>
      <c r="AE676" s="69"/>
      <c r="AF676" s="69"/>
      <c r="AG676" s="69"/>
      <c r="AH676" s="69"/>
      <c r="AI676" s="69"/>
      <c r="AJ676" s="69"/>
      <c r="AK676" s="69"/>
      <c r="AL676" s="69"/>
    </row>
    <row r="677" spans="7:38" ht="57.75" customHeight="1"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D677" s="69"/>
      <c r="AE677" s="69"/>
      <c r="AF677" s="69"/>
      <c r="AG677" s="69"/>
      <c r="AH677" s="69"/>
      <c r="AI677" s="69"/>
      <c r="AJ677" s="69"/>
      <c r="AK677" s="69"/>
      <c r="AL677" s="69"/>
    </row>
    <row r="678" spans="7:38" ht="57.75" customHeight="1"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D678" s="69"/>
      <c r="AE678" s="69"/>
      <c r="AF678" s="69"/>
      <c r="AG678" s="69"/>
      <c r="AH678" s="69"/>
      <c r="AI678" s="69"/>
      <c r="AJ678" s="69"/>
      <c r="AK678" s="69"/>
      <c r="AL678" s="69"/>
    </row>
    <row r="679" spans="7:38" ht="57.75" customHeight="1"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D679" s="69"/>
      <c r="AE679" s="69"/>
      <c r="AF679" s="69"/>
      <c r="AG679" s="69"/>
      <c r="AH679" s="69"/>
      <c r="AI679" s="69"/>
      <c r="AJ679" s="69"/>
      <c r="AK679" s="69"/>
      <c r="AL679" s="69"/>
    </row>
    <row r="680" spans="7:38" ht="57.75" customHeight="1"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D680" s="69"/>
      <c r="AE680" s="69"/>
      <c r="AF680" s="69"/>
      <c r="AG680" s="69"/>
      <c r="AH680" s="69"/>
      <c r="AI680" s="69"/>
      <c r="AJ680" s="69"/>
      <c r="AK680" s="69"/>
      <c r="AL680" s="69"/>
    </row>
    <row r="681" spans="7:38" ht="57.75" customHeight="1"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D681" s="69"/>
      <c r="AE681" s="69"/>
      <c r="AF681" s="69"/>
      <c r="AG681" s="69"/>
      <c r="AH681" s="69"/>
      <c r="AI681" s="69"/>
      <c r="AJ681" s="69"/>
      <c r="AK681" s="69"/>
      <c r="AL681" s="69"/>
    </row>
    <row r="682" spans="7:38" ht="57.75" customHeight="1"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D682" s="69"/>
      <c r="AE682" s="69"/>
      <c r="AF682" s="69"/>
      <c r="AG682" s="69"/>
      <c r="AH682" s="69"/>
      <c r="AI682" s="69"/>
      <c r="AJ682" s="69"/>
      <c r="AK682" s="69"/>
      <c r="AL682" s="69"/>
    </row>
    <row r="683" spans="7:38" ht="57.75" customHeight="1"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D683" s="69"/>
      <c r="AE683" s="69"/>
      <c r="AF683" s="69"/>
      <c r="AG683" s="69"/>
      <c r="AH683" s="69"/>
      <c r="AI683" s="69"/>
      <c r="AJ683" s="69"/>
      <c r="AK683" s="69"/>
      <c r="AL683" s="69"/>
    </row>
    <row r="684" spans="7:38" ht="57.75" customHeight="1"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D684" s="69"/>
      <c r="AE684" s="69"/>
      <c r="AF684" s="69"/>
      <c r="AG684" s="69"/>
      <c r="AH684" s="69"/>
      <c r="AI684" s="69"/>
      <c r="AJ684" s="69"/>
      <c r="AK684" s="69"/>
      <c r="AL684" s="69"/>
    </row>
    <row r="685" spans="7:38" ht="57.75" customHeight="1"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D685" s="69"/>
      <c r="AE685" s="69"/>
      <c r="AF685" s="69"/>
      <c r="AG685" s="69"/>
      <c r="AH685" s="69"/>
      <c r="AI685" s="69"/>
      <c r="AJ685" s="69"/>
      <c r="AK685" s="69"/>
      <c r="AL685" s="69"/>
    </row>
    <row r="686" spans="7:38" ht="57.75" customHeight="1"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D686" s="69"/>
      <c r="AE686" s="69"/>
      <c r="AF686" s="69"/>
      <c r="AG686" s="69"/>
      <c r="AH686" s="69"/>
      <c r="AI686" s="69"/>
      <c r="AJ686" s="69"/>
      <c r="AK686" s="69"/>
      <c r="AL686" s="69"/>
    </row>
    <row r="687" spans="7:38" ht="57.75" customHeight="1"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D687" s="69"/>
      <c r="AE687" s="69"/>
      <c r="AF687" s="69"/>
      <c r="AG687" s="69"/>
      <c r="AH687" s="69"/>
      <c r="AI687" s="69"/>
      <c r="AJ687" s="69"/>
      <c r="AK687" s="69"/>
      <c r="AL687" s="69"/>
    </row>
    <row r="688" spans="7:38" ht="57.75" customHeight="1"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D688" s="69"/>
      <c r="AE688" s="69"/>
      <c r="AF688" s="69"/>
      <c r="AG688" s="69"/>
      <c r="AH688" s="69"/>
      <c r="AI688" s="69"/>
      <c r="AJ688" s="69"/>
      <c r="AK688" s="69"/>
      <c r="AL688" s="69"/>
    </row>
    <row r="689" spans="7:38" ht="57.75" customHeight="1"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D689" s="69"/>
      <c r="AE689" s="69"/>
      <c r="AF689" s="69"/>
      <c r="AG689" s="69"/>
      <c r="AH689" s="69"/>
      <c r="AI689" s="69"/>
      <c r="AJ689" s="69"/>
      <c r="AK689" s="69"/>
      <c r="AL689" s="69"/>
    </row>
    <row r="690" spans="7:38" ht="57.75" customHeight="1"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D690" s="69"/>
      <c r="AE690" s="69"/>
      <c r="AF690" s="69"/>
      <c r="AG690" s="69"/>
      <c r="AH690" s="69"/>
      <c r="AI690" s="69"/>
      <c r="AJ690" s="69"/>
      <c r="AK690" s="69"/>
      <c r="AL690" s="69"/>
    </row>
    <row r="691" spans="7:38" ht="57.75" customHeight="1"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D691" s="69"/>
      <c r="AE691" s="69"/>
      <c r="AF691" s="69"/>
      <c r="AG691" s="69"/>
      <c r="AH691" s="69"/>
      <c r="AI691" s="69"/>
      <c r="AJ691" s="69"/>
      <c r="AK691" s="69"/>
      <c r="AL691" s="69"/>
    </row>
    <row r="692" spans="7:38" ht="57.75" customHeight="1"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D692" s="69"/>
      <c r="AE692" s="69"/>
      <c r="AF692" s="69"/>
      <c r="AG692" s="69"/>
      <c r="AH692" s="69"/>
      <c r="AI692" s="69"/>
      <c r="AJ692" s="69"/>
      <c r="AK692" s="69"/>
      <c r="AL692" s="69"/>
    </row>
    <row r="693" spans="7:38" ht="57.75" customHeight="1"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D693" s="69"/>
      <c r="AE693" s="69"/>
      <c r="AF693" s="69"/>
      <c r="AG693" s="69"/>
      <c r="AH693" s="69"/>
      <c r="AI693" s="69"/>
      <c r="AJ693" s="69"/>
      <c r="AK693" s="69"/>
      <c r="AL693" s="69"/>
    </row>
    <row r="694" spans="7:38" ht="57.75" customHeight="1"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D694" s="69"/>
      <c r="AE694" s="69"/>
      <c r="AF694" s="69"/>
      <c r="AG694" s="69"/>
      <c r="AH694" s="69"/>
      <c r="AI694" s="69"/>
      <c r="AJ694" s="69"/>
      <c r="AK694" s="69"/>
      <c r="AL694" s="69"/>
    </row>
    <row r="695" spans="7:38" ht="57.75" customHeight="1"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D695" s="69"/>
      <c r="AE695" s="69"/>
      <c r="AF695" s="69"/>
      <c r="AG695" s="69"/>
      <c r="AH695" s="69"/>
      <c r="AI695" s="69"/>
      <c r="AJ695" s="69"/>
      <c r="AK695" s="69"/>
      <c r="AL695" s="69"/>
    </row>
    <row r="696" spans="7:38" ht="57.75" customHeight="1"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D696" s="69"/>
      <c r="AE696" s="69"/>
      <c r="AF696" s="69"/>
      <c r="AG696" s="69"/>
      <c r="AH696" s="69"/>
      <c r="AI696" s="69"/>
      <c r="AJ696" s="69"/>
      <c r="AK696" s="69"/>
      <c r="AL696" s="69"/>
    </row>
    <row r="697" spans="7:38" ht="57.75" customHeight="1"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D697" s="69"/>
      <c r="AE697" s="69"/>
      <c r="AF697" s="69"/>
      <c r="AG697" s="69"/>
      <c r="AH697" s="69"/>
      <c r="AI697" s="69"/>
      <c r="AJ697" s="69"/>
      <c r="AK697" s="69"/>
      <c r="AL697" s="69"/>
    </row>
    <row r="698" spans="7:38" ht="57.75" customHeight="1"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D698" s="69"/>
      <c r="AE698" s="69"/>
      <c r="AF698" s="69"/>
      <c r="AG698" s="69"/>
      <c r="AH698" s="69"/>
      <c r="AI698" s="69"/>
      <c r="AJ698" s="69"/>
      <c r="AK698" s="69"/>
      <c r="AL698" s="69"/>
    </row>
    <row r="699" spans="7:38" ht="57.75" customHeight="1"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D699" s="69"/>
      <c r="AE699" s="69"/>
      <c r="AF699" s="69"/>
      <c r="AG699" s="69"/>
      <c r="AH699" s="69"/>
      <c r="AI699" s="69"/>
      <c r="AJ699" s="69"/>
      <c r="AK699" s="69"/>
      <c r="AL699" s="69"/>
    </row>
    <row r="700" spans="7:38" ht="57.75" customHeight="1"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D700" s="69"/>
      <c r="AE700" s="69"/>
      <c r="AF700" s="69"/>
      <c r="AG700" s="69"/>
      <c r="AH700" s="69"/>
      <c r="AI700" s="69"/>
      <c r="AJ700" s="69"/>
      <c r="AK700" s="69"/>
      <c r="AL700" s="69"/>
    </row>
    <row r="701" spans="7:38" ht="57.75" customHeight="1"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D701" s="69"/>
      <c r="AE701" s="69"/>
      <c r="AF701" s="69"/>
      <c r="AG701" s="69"/>
      <c r="AH701" s="69"/>
      <c r="AI701" s="69"/>
      <c r="AJ701" s="69"/>
      <c r="AK701" s="69"/>
      <c r="AL701" s="69"/>
    </row>
    <row r="702" spans="7:38" ht="57.75" customHeight="1"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D702" s="69"/>
      <c r="AE702" s="69"/>
      <c r="AF702" s="69"/>
      <c r="AG702" s="69"/>
      <c r="AH702" s="69"/>
      <c r="AI702" s="69"/>
      <c r="AJ702" s="69"/>
      <c r="AK702" s="69"/>
      <c r="AL702" s="69"/>
    </row>
    <row r="703" spans="7:38" ht="57.75" customHeight="1"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D703" s="69"/>
      <c r="AE703" s="69"/>
      <c r="AF703" s="69"/>
      <c r="AG703" s="69"/>
      <c r="AH703" s="69"/>
      <c r="AI703" s="69"/>
      <c r="AJ703" s="69"/>
      <c r="AK703" s="69"/>
      <c r="AL703" s="69"/>
    </row>
    <row r="704" spans="7:38" ht="57.75" customHeight="1"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D704" s="69"/>
      <c r="AE704" s="69"/>
      <c r="AF704" s="69"/>
      <c r="AG704" s="69"/>
      <c r="AH704" s="69"/>
      <c r="AI704" s="69"/>
      <c r="AJ704" s="69"/>
      <c r="AK704" s="69"/>
      <c r="AL704" s="69"/>
    </row>
    <row r="705" spans="7:38" ht="57.75" customHeight="1"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D705" s="69"/>
      <c r="AE705" s="69"/>
      <c r="AF705" s="69"/>
      <c r="AG705" s="69"/>
      <c r="AH705" s="69"/>
      <c r="AI705" s="69"/>
      <c r="AJ705" s="69"/>
      <c r="AK705" s="69"/>
      <c r="AL705" s="69"/>
    </row>
    <row r="706" spans="7:38" ht="57.75" customHeight="1"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D706" s="69"/>
      <c r="AE706" s="69"/>
      <c r="AF706" s="69"/>
      <c r="AG706" s="69"/>
      <c r="AH706" s="69"/>
      <c r="AI706" s="69"/>
      <c r="AJ706" s="69"/>
      <c r="AK706" s="69"/>
      <c r="AL706" s="69"/>
    </row>
    <row r="707" spans="7:38" ht="57.75" customHeight="1"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D707" s="69"/>
      <c r="AE707" s="69"/>
      <c r="AF707" s="69"/>
      <c r="AG707" s="69"/>
      <c r="AH707" s="69"/>
      <c r="AI707" s="69"/>
      <c r="AJ707" s="69"/>
      <c r="AK707" s="69"/>
      <c r="AL707" s="69"/>
    </row>
    <row r="708" spans="7:38" ht="57.75" customHeight="1"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D708" s="69"/>
      <c r="AE708" s="69"/>
      <c r="AF708" s="69"/>
      <c r="AG708" s="69"/>
      <c r="AH708" s="69"/>
      <c r="AI708" s="69"/>
      <c r="AJ708" s="69"/>
      <c r="AK708" s="69"/>
      <c r="AL708" s="69"/>
    </row>
    <row r="709" spans="7:38" ht="57.75" customHeight="1"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D709" s="69"/>
      <c r="AE709" s="69"/>
      <c r="AF709" s="69"/>
      <c r="AG709" s="69"/>
      <c r="AH709" s="69"/>
      <c r="AI709" s="69"/>
      <c r="AJ709" s="69"/>
      <c r="AK709" s="69"/>
      <c r="AL709" s="69"/>
    </row>
    <row r="710" spans="7:38" ht="57.75" customHeight="1"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D710" s="69"/>
      <c r="AE710" s="69"/>
      <c r="AF710" s="69"/>
      <c r="AG710" s="69"/>
      <c r="AH710" s="69"/>
      <c r="AI710" s="69"/>
      <c r="AJ710" s="69"/>
      <c r="AK710" s="69"/>
      <c r="AL710" s="69"/>
    </row>
    <row r="711" spans="7:38" ht="57.75" customHeight="1"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D711" s="69"/>
      <c r="AE711" s="69"/>
      <c r="AF711" s="69"/>
      <c r="AG711" s="69"/>
      <c r="AH711" s="69"/>
      <c r="AI711" s="69"/>
      <c r="AJ711" s="69"/>
      <c r="AK711" s="69"/>
      <c r="AL711" s="69"/>
    </row>
    <row r="712" spans="7:38" ht="57.75" customHeight="1"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D712" s="69"/>
      <c r="AE712" s="69"/>
      <c r="AF712" s="69"/>
      <c r="AG712" s="69"/>
      <c r="AH712" s="69"/>
      <c r="AI712" s="69"/>
      <c r="AJ712" s="69"/>
      <c r="AK712" s="69"/>
      <c r="AL712" s="69"/>
    </row>
    <row r="713" spans="7:38" ht="57.75" customHeight="1"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D713" s="69"/>
      <c r="AE713" s="69"/>
      <c r="AF713" s="69"/>
      <c r="AG713" s="69"/>
      <c r="AH713" s="69"/>
      <c r="AI713" s="69"/>
      <c r="AJ713" s="69"/>
      <c r="AK713" s="69"/>
      <c r="AL713" s="69"/>
    </row>
    <row r="714" spans="7:38" ht="57.75" customHeight="1"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D714" s="69"/>
      <c r="AE714" s="69"/>
      <c r="AF714" s="69"/>
      <c r="AG714" s="69"/>
      <c r="AH714" s="69"/>
      <c r="AI714" s="69"/>
      <c r="AJ714" s="69"/>
      <c r="AK714" s="69"/>
      <c r="AL714" s="69"/>
    </row>
    <row r="715" spans="7:38" ht="57.75" customHeight="1"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D715" s="69"/>
      <c r="AE715" s="69"/>
      <c r="AF715" s="69"/>
      <c r="AG715" s="69"/>
      <c r="AH715" s="69"/>
      <c r="AI715" s="69"/>
      <c r="AJ715" s="69"/>
      <c r="AK715" s="69"/>
      <c r="AL715" s="69"/>
    </row>
    <row r="716" spans="7:38" ht="57.75" customHeight="1"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D716" s="69"/>
      <c r="AE716" s="69"/>
      <c r="AF716" s="69"/>
      <c r="AG716" s="69"/>
      <c r="AH716" s="69"/>
      <c r="AI716" s="69"/>
      <c r="AJ716" s="69"/>
      <c r="AK716" s="69"/>
      <c r="AL716" s="69"/>
    </row>
    <row r="717" spans="7:38" ht="57.75" customHeight="1"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D717" s="69"/>
      <c r="AE717" s="69"/>
      <c r="AF717" s="69"/>
      <c r="AG717" s="69"/>
      <c r="AH717" s="69"/>
      <c r="AI717" s="69"/>
      <c r="AJ717" s="69"/>
      <c r="AK717" s="69"/>
      <c r="AL717" s="69"/>
    </row>
    <row r="718" spans="7:38" ht="57.75" customHeight="1"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D718" s="69"/>
      <c r="AE718" s="69"/>
      <c r="AF718" s="69"/>
      <c r="AG718" s="69"/>
      <c r="AH718" s="69"/>
      <c r="AI718" s="69"/>
      <c r="AJ718" s="69"/>
      <c r="AK718" s="69"/>
      <c r="AL718" s="69"/>
    </row>
    <row r="719" spans="7:38" ht="57.75" customHeight="1"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D719" s="69"/>
      <c r="AE719" s="69"/>
      <c r="AF719" s="69"/>
      <c r="AG719" s="69"/>
      <c r="AH719" s="69"/>
      <c r="AI719" s="69"/>
      <c r="AJ719" s="69"/>
      <c r="AK719" s="69"/>
      <c r="AL719" s="69"/>
    </row>
    <row r="720" spans="7:38" ht="57.75" customHeight="1"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D720" s="69"/>
      <c r="AE720" s="69"/>
      <c r="AF720" s="69"/>
      <c r="AG720" s="69"/>
      <c r="AH720" s="69"/>
      <c r="AI720" s="69"/>
      <c r="AJ720" s="69"/>
      <c r="AK720" s="69"/>
      <c r="AL720" s="69"/>
    </row>
    <row r="721" spans="7:38" ht="57.75" customHeight="1"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D721" s="69"/>
      <c r="AE721" s="69"/>
      <c r="AF721" s="69"/>
      <c r="AG721" s="69"/>
      <c r="AH721" s="69"/>
      <c r="AI721" s="69"/>
      <c r="AJ721" s="69"/>
      <c r="AK721" s="69"/>
      <c r="AL721" s="69"/>
    </row>
    <row r="722" spans="7:38" ht="57.75" customHeight="1"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D722" s="69"/>
      <c r="AE722" s="69"/>
      <c r="AF722" s="69"/>
      <c r="AG722" s="69"/>
      <c r="AH722" s="69"/>
      <c r="AI722" s="69"/>
      <c r="AJ722" s="69"/>
      <c r="AK722" s="69"/>
      <c r="AL722" s="69"/>
    </row>
    <row r="723" spans="7:38" ht="57.75" customHeight="1"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D723" s="69"/>
      <c r="AE723" s="69"/>
      <c r="AF723" s="69"/>
      <c r="AG723" s="69"/>
      <c r="AH723" s="69"/>
      <c r="AI723" s="69"/>
      <c r="AJ723" s="69"/>
      <c r="AK723" s="69"/>
      <c r="AL723" s="69"/>
    </row>
    <row r="724" spans="7:38" ht="57.75" customHeight="1"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D724" s="69"/>
      <c r="AE724" s="69"/>
      <c r="AF724" s="69"/>
      <c r="AG724" s="69"/>
      <c r="AH724" s="69"/>
      <c r="AI724" s="69"/>
      <c r="AJ724" s="69"/>
      <c r="AK724" s="69"/>
      <c r="AL724" s="69"/>
    </row>
    <row r="725" spans="7:38" ht="57.75" customHeight="1"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D725" s="69"/>
      <c r="AE725" s="69"/>
      <c r="AF725" s="69"/>
      <c r="AG725" s="69"/>
      <c r="AH725" s="69"/>
      <c r="AI725" s="69"/>
      <c r="AJ725" s="69"/>
      <c r="AK725" s="69"/>
      <c r="AL725" s="69"/>
    </row>
    <row r="726" spans="7:38" ht="57.75" customHeight="1"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D726" s="69"/>
      <c r="AE726" s="69"/>
      <c r="AF726" s="69"/>
      <c r="AG726" s="69"/>
      <c r="AH726" s="69"/>
      <c r="AI726" s="69"/>
      <c r="AJ726" s="69"/>
      <c r="AK726" s="69"/>
      <c r="AL726" s="69"/>
    </row>
    <row r="727" spans="7:38" ht="57.75" customHeight="1"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D727" s="69"/>
      <c r="AE727" s="69"/>
      <c r="AF727" s="69"/>
      <c r="AG727" s="69"/>
      <c r="AH727" s="69"/>
      <c r="AI727" s="69"/>
      <c r="AJ727" s="69"/>
      <c r="AK727" s="69"/>
      <c r="AL727" s="69"/>
    </row>
    <row r="728" spans="7:38" ht="57.75" customHeight="1"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D728" s="69"/>
      <c r="AE728" s="69"/>
      <c r="AF728" s="69"/>
      <c r="AG728" s="69"/>
      <c r="AH728" s="69"/>
      <c r="AI728" s="69"/>
      <c r="AJ728" s="69"/>
      <c r="AK728" s="69"/>
      <c r="AL728" s="69"/>
    </row>
    <row r="729" spans="7:38" ht="57.75" customHeight="1"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D729" s="69"/>
      <c r="AE729" s="69"/>
      <c r="AF729" s="69"/>
      <c r="AG729" s="69"/>
      <c r="AH729" s="69"/>
      <c r="AI729" s="69"/>
      <c r="AJ729" s="69"/>
      <c r="AK729" s="69"/>
      <c r="AL729" s="69"/>
    </row>
    <row r="730" spans="7:38" ht="57.75" customHeight="1"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D730" s="69"/>
      <c r="AE730" s="69"/>
      <c r="AF730" s="69"/>
      <c r="AG730" s="69"/>
      <c r="AH730" s="69"/>
      <c r="AI730" s="69"/>
      <c r="AJ730" s="69"/>
      <c r="AK730" s="69"/>
      <c r="AL730" s="69"/>
    </row>
    <row r="731" spans="7:38" ht="57.75" customHeight="1"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D731" s="69"/>
      <c r="AE731" s="69"/>
      <c r="AF731" s="69"/>
      <c r="AG731" s="69"/>
      <c r="AH731" s="69"/>
      <c r="AI731" s="69"/>
      <c r="AJ731" s="69"/>
      <c r="AK731" s="69"/>
      <c r="AL731" s="69"/>
    </row>
    <row r="732" spans="7:38" ht="57.75" customHeight="1"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D732" s="69"/>
      <c r="AE732" s="69"/>
      <c r="AF732" s="69"/>
      <c r="AG732" s="69"/>
      <c r="AH732" s="69"/>
      <c r="AI732" s="69"/>
      <c r="AJ732" s="69"/>
      <c r="AK732" s="69"/>
      <c r="AL732" s="69"/>
    </row>
    <row r="733" spans="7:38" ht="57.75" customHeight="1"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D733" s="69"/>
      <c r="AE733" s="69"/>
      <c r="AF733" s="69"/>
      <c r="AG733" s="69"/>
      <c r="AH733" s="69"/>
      <c r="AI733" s="69"/>
      <c r="AJ733" s="69"/>
      <c r="AK733" s="69"/>
      <c r="AL733" s="69"/>
    </row>
    <row r="734" spans="7:38" ht="57.75" customHeight="1"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D734" s="69"/>
      <c r="AE734" s="69"/>
      <c r="AF734" s="69"/>
      <c r="AG734" s="69"/>
      <c r="AH734" s="69"/>
      <c r="AI734" s="69"/>
      <c r="AJ734" s="69"/>
      <c r="AK734" s="69"/>
      <c r="AL734" s="69"/>
    </row>
    <row r="735" spans="7:38" ht="57.75" customHeight="1"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D735" s="69"/>
      <c r="AE735" s="69"/>
      <c r="AF735" s="69"/>
      <c r="AG735" s="69"/>
      <c r="AH735" s="69"/>
      <c r="AI735" s="69"/>
      <c r="AJ735" s="69"/>
      <c r="AK735" s="69"/>
      <c r="AL735" s="69"/>
    </row>
    <row r="736" spans="7:38" ht="57.75" customHeight="1"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D736" s="69"/>
      <c r="AE736" s="69"/>
      <c r="AF736" s="69"/>
      <c r="AG736" s="69"/>
      <c r="AH736" s="69"/>
      <c r="AI736" s="69"/>
      <c r="AJ736" s="69"/>
      <c r="AK736" s="69"/>
      <c r="AL736" s="69"/>
    </row>
    <row r="737" spans="7:38" ht="57.75" customHeight="1"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D737" s="69"/>
      <c r="AE737" s="69"/>
      <c r="AF737" s="69"/>
      <c r="AG737" s="69"/>
      <c r="AH737" s="69"/>
      <c r="AI737" s="69"/>
      <c r="AJ737" s="69"/>
      <c r="AK737" s="69"/>
      <c r="AL737" s="69"/>
    </row>
    <row r="738" spans="7:38" ht="57.75" customHeight="1"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D738" s="69"/>
      <c r="AE738" s="69"/>
      <c r="AF738" s="69"/>
      <c r="AG738" s="69"/>
      <c r="AH738" s="69"/>
      <c r="AI738" s="69"/>
      <c r="AJ738" s="69"/>
      <c r="AK738" s="69"/>
      <c r="AL738" s="69"/>
    </row>
    <row r="739" spans="7:38" ht="57.75" customHeight="1"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D739" s="69"/>
      <c r="AE739" s="69"/>
      <c r="AF739" s="69"/>
      <c r="AG739" s="69"/>
      <c r="AH739" s="69"/>
      <c r="AI739" s="69"/>
      <c r="AJ739" s="69"/>
      <c r="AK739" s="69"/>
      <c r="AL739" s="69"/>
    </row>
    <row r="740" spans="7:38" ht="57.75" customHeight="1"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D740" s="69"/>
      <c r="AE740" s="69"/>
      <c r="AF740" s="69"/>
      <c r="AG740" s="69"/>
      <c r="AH740" s="69"/>
      <c r="AI740" s="69"/>
      <c r="AJ740" s="69"/>
      <c r="AK740" s="69"/>
      <c r="AL740" s="69"/>
    </row>
    <row r="741" spans="7:38" ht="57.75" customHeight="1"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D741" s="69"/>
      <c r="AE741" s="69"/>
      <c r="AF741" s="69"/>
      <c r="AG741" s="69"/>
      <c r="AH741" s="69"/>
      <c r="AI741" s="69"/>
      <c r="AJ741" s="69"/>
      <c r="AK741" s="69"/>
      <c r="AL741" s="69"/>
    </row>
    <row r="742" spans="7:38" ht="57.75" customHeight="1"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D742" s="69"/>
      <c r="AE742" s="69"/>
      <c r="AF742" s="69"/>
      <c r="AG742" s="69"/>
      <c r="AH742" s="69"/>
      <c r="AI742" s="69"/>
      <c r="AJ742" s="69"/>
      <c r="AK742" s="69"/>
      <c r="AL742" s="69"/>
    </row>
    <row r="743" spans="7:38" ht="57.75" customHeight="1"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D743" s="69"/>
      <c r="AE743" s="69"/>
      <c r="AF743" s="69"/>
      <c r="AG743" s="69"/>
      <c r="AH743" s="69"/>
      <c r="AI743" s="69"/>
      <c r="AJ743" s="69"/>
      <c r="AK743" s="69"/>
      <c r="AL743" s="69"/>
    </row>
    <row r="744" spans="7:38" ht="57.75" customHeight="1"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D744" s="69"/>
      <c r="AE744" s="69"/>
      <c r="AF744" s="69"/>
      <c r="AG744" s="69"/>
      <c r="AH744" s="69"/>
      <c r="AI744" s="69"/>
      <c r="AJ744" s="69"/>
      <c r="AK744" s="69"/>
      <c r="AL744" s="69"/>
    </row>
    <row r="745" spans="7:38" ht="57.75" customHeight="1"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D745" s="69"/>
      <c r="AE745" s="69"/>
      <c r="AF745" s="69"/>
      <c r="AG745" s="69"/>
      <c r="AH745" s="69"/>
      <c r="AI745" s="69"/>
      <c r="AJ745" s="69"/>
      <c r="AK745" s="69"/>
      <c r="AL745" s="69"/>
    </row>
    <row r="746" spans="7:38" ht="57.75" customHeight="1"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D746" s="69"/>
      <c r="AE746" s="69"/>
      <c r="AF746" s="69"/>
      <c r="AG746" s="69"/>
      <c r="AH746" s="69"/>
      <c r="AI746" s="69"/>
      <c r="AJ746" s="69"/>
      <c r="AK746" s="69"/>
      <c r="AL746" s="69"/>
    </row>
    <row r="747" spans="7:38" ht="57.75" customHeight="1"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D747" s="69"/>
      <c r="AE747" s="69"/>
      <c r="AF747" s="69"/>
      <c r="AG747" s="69"/>
      <c r="AH747" s="69"/>
      <c r="AI747" s="69"/>
      <c r="AJ747" s="69"/>
      <c r="AK747" s="69"/>
      <c r="AL747" s="69"/>
    </row>
    <row r="748" spans="7:38" ht="57.75" customHeight="1"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D748" s="69"/>
      <c r="AE748" s="69"/>
      <c r="AF748" s="69"/>
      <c r="AG748" s="69"/>
      <c r="AH748" s="69"/>
      <c r="AI748" s="69"/>
      <c r="AJ748" s="69"/>
      <c r="AK748" s="69"/>
      <c r="AL748" s="69"/>
    </row>
    <row r="749" spans="7:38" ht="57.75" customHeight="1"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D749" s="69"/>
      <c r="AE749" s="69"/>
      <c r="AF749" s="69"/>
      <c r="AG749" s="69"/>
      <c r="AH749" s="69"/>
      <c r="AI749" s="69"/>
      <c r="AJ749" s="69"/>
      <c r="AK749" s="69"/>
      <c r="AL749" s="69"/>
    </row>
    <row r="750" spans="7:38" ht="57.75" customHeight="1"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D750" s="69"/>
      <c r="AE750" s="69"/>
      <c r="AF750" s="69"/>
      <c r="AG750" s="69"/>
      <c r="AH750" s="69"/>
      <c r="AI750" s="69"/>
      <c r="AJ750" s="69"/>
      <c r="AK750" s="69"/>
      <c r="AL750" s="69"/>
    </row>
    <row r="751" spans="7:38" ht="57.75" customHeight="1"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D751" s="69"/>
      <c r="AE751" s="69"/>
      <c r="AF751" s="69"/>
      <c r="AG751" s="69"/>
      <c r="AH751" s="69"/>
      <c r="AI751" s="69"/>
      <c r="AJ751" s="69"/>
      <c r="AK751" s="69"/>
      <c r="AL751" s="69"/>
    </row>
    <row r="752" spans="7:38" ht="57.75" customHeight="1"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D752" s="69"/>
      <c r="AE752" s="69"/>
      <c r="AF752" s="69"/>
      <c r="AG752" s="69"/>
      <c r="AH752" s="69"/>
      <c r="AI752" s="69"/>
      <c r="AJ752" s="69"/>
      <c r="AK752" s="69"/>
      <c r="AL752" s="69"/>
    </row>
    <row r="753" spans="7:38" ht="57.75" customHeight="1"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D753" s="69"/>
      <c r="AE753" s="69"/>
      <c r="AF753" s="69"/>
      <c r="AG753" s="69"/>
      <c r="AH753" s="69"/>
      <c r="AI753" s="69"/>
      <c r="AJ753" s="69"/>
      <c r="AK753" s="69"/>
      <c r="AL753" s="69"/>
    </row>
    <row r="754" spans="7:38" ht="57.75" customHeight="1"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D754" s="69"/>
      <c r="AE754" s="69"/>
      <c r="AF754" s="69"/>
      <c r="AG754" s="69"/>
      <c r="AH754" s="69"/>
      <c r="AI754" s="69"/>
      <c r="AJ754" s="69"/>
      <c r="AK754" s="69"/>
      <c r="AL754" s="69"/>
    </row>
    <row r="755" spans="7:38" ht="57.75" customHeight="1"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D755" s="69"/>
      <c r="AE755" s="69"/>
      <c r="AF755" s="69"/>
      <c r="AG755" s="69"/>
      <c r="AH755" s="69"/>
      <c r="AI755" s="69"/>
      <c r="AJ755" s="69"/>
      <c r="AK755" s="69"/>
      <c r="AL755" s="69"/>
    </row>
    <row r="756" spans="7:38" ht="57.75" customHeight="1"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D756" s="69"/>
      <c r="AE756" s="69"/>
      <c r="AF756" s="69"/>
      <c r="AG756" s="69"/>
      <c r="AH756" s="69"/>
      <c r="AI756" s="69"/>
      <c r="AJ756" s="69"/>
      <c r="AK756" s="69"/>
      <c r="AL756" s="69"/>
    </row>
    <row r="757" spans="7:38" ht="57.75" customHeight="1"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D757" s="69"/>
      <c r="AE757" s="69"/>
      <c r="AF757" s="69"/>
      <c r="AG757" s="69"/>
      <c r="AH757" s="69"/>
      <c r="AI757" s="69"/>
      <c r="AJ757" s="69"/>
      <c r="AK757" s="69"/>
      <c r="AL757" s="69"/>
    </row>
    <row r="758" spans="7:38" ht="57.75" customHeight="1"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D758" s="69"/>
      <c r="AE758" s="69"/>
      <c r="AF758" s="69"/>
      <c r="AG758" s="69"/>
      <c r="AH758" s="69"/>
      <c r="AI758" s="69"/>
      <c r="AJ758" s="69"/>
      <c r="AK758" s="69"/>
      <c r="AL758" s="69"/>
    </row>
    <row r="759" spans="7:38" ht="57.75" customHeight="1"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D759" s="69"/>
      <c r="AE759" s="69"/>
      <c r="AF759" s="69"/>
      <c r="AG759" s="69"/>
      <c r="AH759" s="69"/>
      <c r="AI759" s="69"/>
      <c r="AJ759" s="69"/>
      <c r="AK759" s="69"/>
      <c r="AL759" s="69"/>
    </row>
    <row r="760" spans="7:38" ht="57.75" customHeight="1"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D760" s="69"/>
      <c r="AE760" s="69"/>
      <c r="AF760" s="69"/>
      <c r="AG760" s="69"/>
      <c r="AH760" s="69"/>
      <c r="AI760" s="69"/>
      <c r="AJ760" s="69"/>
      <c r="AK760" s="69"/>
      <c r="AL760" s="69"/>
    </row>
    <row r="761" spans="7:38" ht="57.75" customHeight="1"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D761" s="69"/>
      <c r="AE761" s="69"/>
      <c r="AF761" s="69"/>
      <c r="AG761" s="69"/>
      <c r="AH761" s="69"/>
      <c r="AI761" s="69"/>
      <c r="AJ761" s="69"/>
      <c r="AK761" s="69"/>
      <c r="AL761" s="69"/>
    </row>
    <row r="762" spans="7:38" ht="57.75" customHeight="1"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D762" s="69"/>
      <c r="AE762" s="69"/>
      <c r="AF762" s="69"/>
      <c r="AG762" s="69"/>
      <c r="AH762" s="69"/>
      <c r="AI762" s="69"/>
      <c r="AJ762" s="69"/>
      <c r="AK762" s="69"/>
      <c r="AL762" s="69"/>
    </row>
    <row r="763" spans="7:38" ht="57.75" customHeight="1"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D763" s="69"/>
      <c r="AE763" s="69"/>
      <c r="AF763" s="69"/>
      <c r="AG763" s="69"/>
      <c r="AH763" s="69"/>
      <c r="AI763" s="69"/>
      <c r="AJ763" s="69"/>
      <c r="AK763" s="69"/>
      <c r="AL763" s="69"/>
    </row>
    <row r="764" spans="7:38" ht="57.75" customHeight="1"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D764" s="69"/>
      <c r="AE764" s="69"/>
      <c r="AF764" s="69"/>
      <c r="AG764" s="69"/>
      <c r="AH764" s="69"/>
      <c r="AI764" s="69"/>
      <c r="AJ764" s="69"/>
      <c r="AK764" s="69"/>
      <c r="AL764" s="69"/>
    </row>
    <row r="765" spans="7:38" ht="57.75" customHeight="1"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D765" s="69"/>
      <c r="AE765" s="69"/>
      <c r="AF765" s="69"/>
      <c r="AG765" s="69"/>
      <c r="AH765" s="69"/>
      <c r="AI765" s="69"/>
      <c r="AJ765" s="69"/>
      <c r="AK765" s="69"/>
      <c r="AL765" s="69"/>
    </row>
    <row r="766" spans="7:38" ht="57.75" customHeight="1"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D766" s="69"/>
      <c r="AE766" s="69"/>
      <c r="AF766" s="69"/>
      <c r="AG766" s="69"/>
      <c r="AH766" s="69"/>
      <c r="AI766" s="69"/>
      <c r="AJ766" s="69"/>
      <c r="AK766" s="69"/>
      <c r="AL766" s="69"/>
    </row>
    <row r="767" spans="7:38" ht="57.75" customHeight="1"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D767" s="69"/>
      <c r="AE767" s="69"/>
      <c r="AF767" s="69"/>
      <c r="AG767" s="69"/>
      <c r="AH767" s="69"/>
      <c r="AI767" s="69"/>
      <c r="AJ767" s="69"/>
      <c r="AK767" s="69"/>
      <c r="AL767" s="69"/>
    </row>
    <row r="768" spans="7:38" ht="57.75" customHeight="1"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D768" s="69"/>
      <c r="AE768" s="69"/>
      <c r="AF768" s="69"/>
      <c r="AG768" s="69"/>
      <c r="AH768" s="69"/>
      <c r="AI768" s="69"/>
      <c r="AJ768" s="69"/>
      <c r="AK768" s="69"/>
      <c r="AL768" s="69"/>
    </row>
    <row r="769" spans="7:38" ht="57.75" customHeight="1"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D769" s="69"/>
      <c r="AE769" s="69"/>
      <c r="AF769" s="69"/>
      <c r="AG769" s="69"/>
      <c r="AH769" s="69"/>
      <c r="AI769" s="69"/>
      <c r="AJ769" s="69"/>
      <c r="AK769" s="69"/>
      <c r="AL769" s="69"/>
    </row>
    <row r="770" spans="7:38" ht="57.75" customHeight="1"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D770" s="69"/>
      <c r="AE770" s="69"/>
      <c r="AF770" s="69"/>
      <c r="AG770" s="69"/>
      <c r="AH770" s="69"/>
      <c r="AI770" s="69"/>
      <c r="AJ770" s="69"/>
      <c r="AK770" s="69"/>
      <c r="AL770" s="69"/>
    </row>
    <row r="771" spans="7:38" ht="57.75" customHeight="1"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D771" s="69"/>
      <c r="AE771" s="69"/>
      <c r="AF771" s="69"/>
      <c r="AG771" s="69"/>
      <c r="AH771" s="69"/>
      <c r="AI771" s="69"/>
      <c r="AJ771" s="69"/>
      <c r="AK771" s="69"/>
      <c r="AL771" s="69"/>
    </row>
    <row r="772" spans="7:38" ht="57.75" customHeight="1"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D772" s="69"/>
      <c r="AE772" s="69"/>
      <c r="AF772" s="69"/>
      <c r="AG772" s="69"/>
      <c r="AH772" s="69"/>
      <c r="AI772" s="69"/>
      <c r="AJ772" s="69"/>
      <c r="AK772" s="69"/>
      <c r="AL772" s="69"/>
    </row>
    <row r="773" spans="7:38" ht="57.75" customHeight="1"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D773" s="69"/>
      <c r="AE773" s="69"/>
      <c r="AF773" s="69"/>
      <c r="AG773" s="69"/>
      <c r="AH773" s="69"/>
      <c r="AI773" s="69"/>
      <c r="AJ773" s="69"/>
      <c r="AK773" s="69"/>
      <c r="AL773" s="69"/>
    </row>
    <row r="774" spans="7:38" ht="57.75" customHeight="1"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D774" s="69"/>
      <c r="AE774" s="69"/>
      <c r="AF774" s="69"/>
      <c r="AG774" s="69"/>
      <c r="AH774" s="69"/>
      <c r="AI774" s="69"/>
      <c r="AJ774" s="69"/>
      <c r="AK774" s="69"/>
      <c r="AL774" s="69"/>
    </row>
    <row r="775" spans="7:38" ht="57.75" customHeight="1"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D775" s="69"/>
      <c r="AE775" s="69"/>
      <c r="AF775" s="69"/>
      <c r="AG775" s="69"/>
      <c r="AH775" s="69"/>
      <c r="AI775" s="69"/>
      <c r="AJ775" s="69"/>
      <c r="AK775" s="69"/>
      <c r="AL775" s="69"/>
    </row>
    <row r="776" spans="7:38" ht="57.75" customHeight="1"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D776" s="69"/>
      <c r="AE776" s="69"/>
      <c r="AF776" s="69"/>
      <c r="AG776" s="69"/>
      <c r="AH776" s="69"/>
      <c r="AI776" s="69"/>
      <c r="AJ776" s="69"/>
      <c r="AK776" s="69"/>
      <c r="AL776" s="69"/>
    </row>
    <row r="777" spans="7:38" ht="57.75" customHeight="1"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D777" s="69"/>
      <c r="AE777" s="69"/>
      <c r="AF777" s="69"/>
      <c r="AG777" s="69"/>
      <c r="AH777" s="69"/>
      <c r="AI777" s="69"/>
      <c r="AJ777" s="69"/>
      <c r="AK777" s="69"/>
      <c r="AL777" s="69"/>
    </row>
    <row r="778" spans="7:38" ht="57.75" customHeight="1"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D778" s="69"/>
      <c r="AE778" s="69"/>
      <c r="AF778" s="69"/>
      <c r="AG778" s="69"/>
      <c r="AH778" s="69"/>
      <c r="AI778" s="69"/>
      <c r="AJ778" s="69"/>
      <c r="AK778" s="69"/>
      <c r="AL778" s="69"/>
    </row>
    <row r="779" spans="7:38" ht="57.75" customHeight="1"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D779" s="69"/>
      <c r="AE779" s="69"/>
      <c r="AF779" s="69"/>
      <c r="AG779" s="69"/>
      <c r="AH779" s="69"/>
      <c r="AI779" s="69"/>
      <c r="AJ779" s="69"/>
      <c r="AK779" s="69"/>
      <c r="AL779" s="69"/>
    </row>
    <row r="780" spans="7:38" ht="57.75" customHeight="1"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D780" s="69"/>
      <c r="AE780" s="69"/>
      <c r="AF780" s="69"/>
      <c r="AG780" s="69"/>
      <c r="AH780" s="69"/>
      <c r="AI780" s="69"/>
      <c r="AJ780" s="69"/>
      <c r="AK780" s="69"/>
      <c r="AL780" s="69"/>
    </row>
    <row r="781" spans="7:38" ht="57.75" customHeight="1"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D781" s="69"/>
      <c r="AE781" s="69"/>
      <c r="AF781" s="69"/>
      <c r="AG781" s="69"/>
      <c r="AH781" s="69"/>
      <c r="AI781" s="69"/>
      <c r="AJ781" s="69"/>
      <c r="AK781" s="69"/>
      <c r="AL781" s="69"/>
    </row>
    <row r="782" spans="7:38" ht="57.75" customHeight="1"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D782" s="69"/>
      <c r="AE782" s="69"/>
      <c r="AF782" s="69"/>
      <c r="AG782" s="69"/>
      <c r="AH782" s="69"/>
      <c r="AI782" s="69"/>
      <c r="AJ782" s="69"/>
      <c r="AK782" s="69"/>
      <c r="AL782" s="69"/>
    </row>
    <row r="783" spans="7:38" ht="57.75" customHeight="1"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D783" s="69"/>
      <c r="AE783" s="69"/>
      <c r="AF783" s="69"/>
      <c r="AG783" s="69"/>
      <c r="AH783" s="69"/>
      <c r="AI783" s="69"/>
      <c r="AJ783" s="69"/>
      <c r="AK783" s="69"/>
      <c r="AL783" s="69"/>
    </row>
    <row r="784" spans="7:38" ht="57.75" customHeight="1"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D784" s="69"/>
      <c r="AE784" s="69"/>
      <c r="AF784" s="69"/>
      <c r="AG784" s="69"/>
      <c r="AH784" s="69"/>
      <c r="AI784" s="69"/>
      <c r="AJ784" s="69"/>
      <c r="AK784" s="69"/>
      <c r="AL784" s="69"/>
    </row>
    <row r="785" spans="7:38" ht="57.75" customHeight="1"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D785" s="69"/>
      <c r="AE785" s="69"/>
      <c r="AF785" s="69"/>
      <c r="AG785" s="69"/>
      <c r="AH785" s="69"/>
      <c r="AI785" s="69"/>
      <c r="AJ785" s="69"/>
      <c r="AK785" s="69"/>
      <c r="AL785" s="69"/>
    </row>
    <row r="786" spans="7:38" ht="57.75" customHeight="1"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D786" s="69"/>
      <c r="AE786" s="69"/>
      <c r="AF786" s="69"/>
      <c r="AG786" s="69"/>
      <c r="AH786" s="69"/>
      <c r="AI786" s="69"/>
      <c r="AJ786" s="69"/>
      <c r="AK786" s="69"/>
      <c r="AL786" s="69"/>
    </row>
    <row r="787" spans="7:38" ht="57.75" customHeight="1"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D787" s="69"/>
      <c r="AE787" s="69"/>
      <c r="AF787" s="69"/>
      <c r="AG787" s="69"/>
      <c r="AH787" s="69"/>
      <c r="AI787" s="69"/>
      <c r="AJ787" s="69"/>
      <c r="AK787" s="69"/>
      <c r="AL787" s="69"/>
    </row>
    <row r="788" spans="7:38" ht="57.75" customHeight="1"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D788" s="69"/>
      <c r="AE788" s="69"/>
      <c r="AF788" s="69"/>
      <c r="AG788" s="69"/>
      <c r="AH788" s="69"/>
      <c r="AI788" s="69"/>
      <c r="AJ788" s="69"/>
      <c r="AK788" s="69"/>
      <c r="AL788" s="69"/>
    </row>
    <row r="789" spans="7:38" ht="57.75" customHeight="1"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D789" s="69"/>
      <c r="AE789" s="69"/>
      <c r="AF789" s="69"/>
      <c r="AG789" s="69"/>
      <c r="AH789" s="69"/>
      <c r="AI789" s="69"/>
      <c r="AJ789" s="69"/>
      <c r="AK789" s="69"/>
      <c r="AL789" s="69"/>
    </row>
    <row r="790" spans="7:38" ht="57.75" customHeight="1"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D790" s="69"/>
      <c r="AE790" s="69"/>
      <c r="AF790" s="69"/>
      <c r="AG790" s="69"/>
      <c r="AH790" s="69"/>
      <c r="AI790" s="69"/>
      <c r="AJ790" s="69"/>
      <c r="AK790" s="69"/>
      <c r="AL790" s="69"/>
    </row>
    <row r="791" spans="7:38" ht="57.75" customHeight="1"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D791" s="69"/>
      <c r="AE791" s="69"/>
      <c r="AF791" s="69"/>
      <c r="AG791" s="69"/>
      <c r="AH791" s="69"/>
      <c r="AI791" s="69"/>
      <c r="AJ791" s="69"/>
      <c r="AK791" s="69"/>
      <c r="AL791" s="69"/>
    </row>
    <row r="792" spans="7:38" ht="57.75" customHeight="1"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D792" s="69"/>
      <c r="AE792" s="69"/>
      <c r="AF792" s="69"/>
      <c r="AG792" s="69"/>
      <c r="AH792" s="69"/>
      <c r="AI792" s="69"/>
      <c r="AJ792" s="69"/>
      <c r="AK792" s="69"/>
      <c r="AL792" s="69"/>
    </row>
    <row r="793" spans="7:38" ht="57.75" customHeight="1"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D793" s="69"/>
      <c r="AE793" s="69"/>
      <c r="AF793" s="69"/>
      <c r="AG793" s="69"/>
      <c r="AH793" s="69"/>
      <c r="AI793" s="69"/>
      <c r="AJ793" s="69"/>
      <c r="AK793" s="69"/>
      <c r="AL793" s="69"/>
    </row>
    <row r="794" spans="7:38" ht="57.75" customHeight="1"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D794" s="69"/>
      <c r="AE794" s="69"/>
      <c r="AF794" s="69"/>
      <c r="AG794" s="69"/>
      <c r="AH794" s="69"/>
      <c r="AI794" s="69"/>
      <c r="AJ794" s="69"/>
      <c r="AK794" s="69"/>
      <c r="AL794" s="69"/>
    </row>
    <row r="795" spans="7:38" ht="57.75" customHeight="1"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D795" s="69"/>
      <c r="AE795" s="69"/>
      <c r="AF795" s="69"/>
      <c r="AG795" s="69"/>
      <c r="AH795" s="69"/>
      <c r="AI795" s="69"/>
      <c r="AJ795" s="69"/>
      <c r="AK795" s="69"/>
      <c r="AL795" s="69"/>
    </row>
    <row r="796" spans="7:38" ht="57.75" customHeight="1"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D796" s="69"/>
      <c r="AE796" s="69"/>
      <c r="AF796" s="69"/>
      <c r="AG796" s="69"/>
      <c r="AH796" s="69"/>
      <c r="AI796" s="69"/>
      <c r="AJ796" s="69"/>
      <c r="AK796" s="69"/>
      <c r="AL796" s="69"/>
    </row>
    <row r="797" spans="7:38" ht="57.75" customHeight="1"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D797" s="69"/>
      <c r="AE797" s="69"/>
      <c r="AF797" s="69"/>
      <c r="AG797" s="69"/>
      <c r="AH797" s="69"/>
      <c r="AI797" s="69"/>
      <c r="AJ797" s="69"/>
      <c r="AK797" s="69"/>
      <c r="AL797" s="69"/>
    </row>
    <row r="798" spans="7:38" ht="57.75" customHeight="1"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D798" s="69"/>
      <c r="AE798" s="69"/>
      <c r="AF798" s="69"/>
      <c r="AG798" s="69"/>
      <c r="AH798" s="69"/>
      <c r="AI798" s="69"/>
      <c r="AJ798" s="69"/>
      <c r="AK798" s="69"/>
      <c r="AL798" s="69"/>
    </row>
    <row r="799" spans="7:38" ht="57.75" customHeight="1"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  <c r="AD799" s="69"/>
      <c r="AE799" s="69"/>
      <c r="AF799" s="69"/>
      <c r="AG799" s="69"/>
      <c r="AH799" s="69"/>
      <c r="AI799" s="69"/>
      <c r="AJ799" s="69"/>
      <c r="AK799" s="69"/>
      <c r="AL799" s="69"/>
    </row>
    <row r="800" spans="7:38" ht="57.75" customHeight="1"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  <c r="AD800" s="69"/>
      <c r="AE800" s="69"/>
      <c r="AF800" s="69"/>
      <c r="AG800" s="69"/>
      <c r="AH800" s="69"/>
      <c r="AI800" s="69"/>
      <c r="AJ800" s="69"/>
      <c r="AK800" s="69"/>
      <c r="AL800" s="69"/>
    </row>
    <row r="801" spans="7:38" ht="57.75" customHeight="1"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  <c r="AD801" s="69"/>
      <c r="AE801" s="69"/>
      <c r="AF801" s="69"/>
      <c r="AG801" s="69"/>
      <c r="AH801" s="69"/>
      <c r="AI801" s="69"/>
      <c r="AJ801" s="69"/>
      <c r="AK801" s="69"/>
      <c r="AL801" s="69"/>
    </row>
    <row r="802" spans="7:38" ht="57.75" customHeight="1"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  <c r="AD802" s="69"/>
      <c r="AE802" s="69"/>
      <c r="AF802" s="69"/>
      <c r="AG802" s="69"/>
      <c r="AH802" s="69"/>
      <c r="AI802" s="69"/>
      <c r="AJ802" s="69"/>
      <c r="AK802" s="69"/>
      <c r="AL802" s="69"/>
    </row>
    <row r="803" spans="7:38" ht="57.75" customHeight="1"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  <c r="AD803" s="69"/>
      <c r="AE803" s="69"/>
      <c r="AF803" s="69"/>
      <c r="AG803" s="69"/>
      <c r="AH803" s="69"/>
      <c r="AI803" s="69"/>
      <c r="AJ803" s="69"/>
      <c r="AK803" s="69"/>
      <c r="AL803" s="69"/>
    </row>
    <row r="804" spans="7:38" ht="57.75" customHeight="1"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  <c r="AD804" s="69"/>
      <c r="AE804" s="69"/>
      <c r="AF804" s="69"/>
      <c r="AG804" s="69"/>
      <c r="AH804" s="69"/>
      <c r="AI804" s="69"/>
      <c r="AJ804" s="69"/>
      <c r="AK804" s="69"/>
      <c r="AL804" s="69"/>
    </row>
    <row r="805" spans="7:38" ht="57.75" customHeight="1"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  <c r="AD805" s="69"/>
      <c r="AE805" s="69"/>
      <c r="AF805" s="69"/>
      <c r="AG805" s="69"/>
      <c r="AH805" s="69"/>
      <c r="AI805" s="69"/>
      <c r="AJ805" s="69"/>
      <c r="AK805" s="69"/>
      <c r="AL805" s="69"/>
    </row>
    <row r="806" spans="7:38" ht="57.75" customHeight="1"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  <c r="AD806" s="69"/>
      <c r="AE806" s="69"/>
      <c r="AF806" s="69"/>
      <c r="AG806" s="69"/>
      <c r="AH806" s="69"/>
      <c r="AI806" s="69"/>
      <c r="AJ806" s="69"/>
      <c r="AK806" s="69"/>
      <c r="AL806" s="69"/>
    </row>
    <row r="807" spans="7:38" ht="57.75" customHeight="1"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  <c r="AD807" s="69"/>
      <c r="AE807" s="69"/>
      <c r="AF807" s="69"/>
      <c r="AG807" s="69"/>
      <c r="AH807" s="69"/>
      <c r="AI807" s="69"/>
      <c r="AJ807" s="69"/>
      <c r="AK807" s="69"/>
      <c r="AL807" s="69"/>
    </row>
    <row r="808" spans="7:38" ht="57.75" customHeight="1"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  <c r="AD808" s="69"/>
      <c r="AE808" s="69"/>
      <c r="AF808" s="69"/>
      <c r="AG808" s="69"/>
      <c r="AH808" s="69"/>
      <c r="AI808" s="69"/>
      <c r="AJ808" s="69"/>
      <c r="AK808" s="69"/>
      <c r="AL808" s="69"/>
    </row>
    <row r="809" spans="7:38" ht="57.75" customHeight="1"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  <c r="AD809" s="69"/>
      <c r="AE809" s="69"/>
      <c r="AF809" s="69"/>
      <c r="AG809" s="69"/>
      <c r="AH809" s="69"/>
      <c r="AI809" s="69"/>
      <c r="AJ809" s="69"/>
      <c r="AK809" s="69"/>
      <c r="AL809" s="69"/>
    </row>
    <row r="810" spans="7:38" ht="57.75" customHeight="1"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  <c r="AD810" s="69"/>
      <c r="AE810" s="69"/>
      <c r="AF810" s="69"/>
      <c r="AG810" s="69"/>
      <c r="AH810" s="69"/>
      <c r="AI810" s="69"/>
      <c r="AJ810" s="69"/>
      <c r="AK810" s="69"/>
      <c r="AL810" s="69"/>
    </row>
    <row r="811" spans="7:38" ht="57.75" customHeight="1"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  <c r="AD811" s="69"/>
      <c r="AE811" s="69"/>
      <c r="AF811" s="69"/>
      <c r="AG811" s="69"/>
      <c r="AH811" s="69"/>
      <c r="AI811" s="69"/>
      <c r="AJ811" s="69"/>
      <c r="AK811" s="69"/>
      <c r="AL811" s="69"/>
    </row>
    <row r="812" spans="7:38" ht="57.75" customHeight="1"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  <c r="AD812" s="69"/>
      <c r="AE812" s="69"/>
      <c r="AF812" s="69"/>
      <c r="AG812" s="69"/>
      <c r="AH812" s="69"/>
      <c r="AI812" s="69"/>
      <c r="AJ812" s="69"/>
      <c r="AK812" s="69"/>
      <c r="AL812" s="69"/>
    </row>
    <row r="813" spans="7:38" ht="57.75" customHeight="1"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  <c r="AD813" s="69"/>
      <c r="AE813" s="69"/>
      <c r="AF813" s="69"/>
      <c r="AG813" s="69"/>
      <c r="AH813" s="69"/>
      <c r="AI813" s="69"/>
      <c r="AJ813" s="69"/>
      <c r="AK813" s="69"/>
      <c r="AL813" s="69"/>
    </row>
    <row r="814" spans="7:38" ht="57.75" customHeight="1"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  <c r="AD814" s="69"/>
      <c r="AE814" s="69"/>
      <c r="AF814" s="69"/>
      <c r="AG814" s="69"/>
      <c r="AH814" s="69"/>
      <c r="AI814" s="69"/>
      <c r="AJ814" s="69"/>
      <c r="AK814" s="69"/>
      <c r="AL814" s="69"/>
    </row>
    <row r="815" spans="7:38" ht="57.75" customHeight="1"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  <c r="AD815" s="69"/>
      <c r="AE815" s="69"/>
      <c r="AF815" s="69"/>
      <c r="AG815" s="69"/>
      <c r="AH815" s="69"/>
      <c r="AI815" s="69"/>
      <c r="AJ815" s="69"/>
      <c r="AK815" s="69"/>
      <c r="AL815" s="69"/>
    </row>
    <row r="816" spans="7:38" ht="57.75" customHeight="1"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  <c r="AD816" s="69"/>
      <c r="AE816" s="69"/>
      <c r="AF816" s="69"/>
      <c r="AG816" s="69"/>
      <c r="AH816" s="69"/>
      <c r="AI816" s="69"/>
      <c r="AJ816" s="69"/>
      <c r="AK816" s="69"/>
      <c r="AL816" s="69"/>
    </row>
    <row r="817" spans="7:38" ht="57.75" customHeight="1"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  <c r="AD817" s="69"/>
      <c r="AE817" s="69"/>
      <c r="AF817" s="69"/>
      <c r="AG817" s="69"/>
      <c r="AH817" s="69"/>
      <c r="AI817" s="69"/>
      <c r="AJ817" s="69"/>
      <c r="AK817" s="69"/>
      <c r="AL817" s="69"/>
    </row>
    <row r="818" spans="7:38" ht="57.75" customHeight="1"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  <c r="AD818" s="69"/>
      <c r="AE818" s="69"/>
      <c r="AF818" s="69"/>
      <c r="AG818" s="69"/>
      <c r="AH818" s="69"/>
      <c r="AI818" s="69"/>
      <c r="AJ818" s="69"/>
      <c r="AK818" s="69"/>
      <c r="AL818" s="69"/>
    </row>
    <row r="819" spans="7:38" ht="57.75" customHeight="1"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  <c r="AD819" s="69"/>
      <c r="AE819" s="69"/>
      <c r="AF819" s="69"/>
      <c r="AG819" s="69"/>
      <c r="AH819" s="69"/>
      <c r="AI819" s="69"/>
      <c r="AJ819" s="69"/>
      <c r="AK819" s="69"/>
      <c r="AL819" s="69"/>
    </row>
    <row r="820" spans="7:38" ht="57.75" customHeight="1"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  <c r="AD820" s="69"/>
      <c r="AE820" s="69"/>
      <c r="AF820" s="69"/>
      <c r="AG820" s="69"/>
      <c r="AH820" s="69"/>
      <c r="AI820" s="69"/>
      <c r="AJ820" s="69"/>
      <c r="AK820" s="69"/>
      <c r="AL820" s="69"/>
    </row>
    <row r="821" spans="7:38" ht="57.75" customHeight="1"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  <c r="AD821" s="69"/>
      <c r="AE821" s="69"/>
      <c r="AF821" s="69"/>
      <c r="AG821" s="69"/>
      <c r="AH821" s="69"/>
      <c r="AI821" s="69"/>
      <c r="AJ821" s="69"/>
      <c r="AK821" s="69"/>
      <c r="AL821" s="69"/>
    </row>
    <row r="822" spans="7:38" ht="57.75" customHeight="1"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  <c r="AD822" s="69"/>
      <c r="AE822" s="69"/>
      <c r="AF822" s="69"/>
      <c r="AG822" s="69"/>
      <c r="AH822" s="69"/>
      <c r="AI822" s="69"/>
      <c r="AJ822" s="69"/>
      <c r="AK822" s="69"/>
      <c r="AL822" s="69"/>
    </row>
    <row r="823" spans="7:38" ht="57.75" customHeight="1"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  <c r="AD823" s="69"/>
      <c r="AE823" s="69"/>
      <c r="AF823" s="69"/>
      <c r="AG823" s="69"/>
      <c r="AH823" s="69"/>
      <c r="AI823" s="69"/>
      <c r="AJ823" s="69"/>
      <c r="AK823" s="69"/>
      <c r="AL823" s="69"/>
    </row>
    <row r="824" spans="7:38" ht="57.75" customHeight="1"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  <c r="AD824" s="69"/>
      <c r="AE824" s="69"/>
      <c r="AF824" s="69"/>
      <c r="AG824" s="69"/>
      <c r="AH824" s="69"/>
      <c r="AI824" s="69"/>
      <c r="AJ824" s="69"/>
      <c r="AK824" s="69"/>
      <c r="AL824" s="69"/>
    </row>
    <row r="825" spans="7:38" ht="57.75" customHeight="1"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  <c r="AD825" s="69"/>
      <c r="AE825" s="69"/>
      <c r="AF825" s="69"/>
      <c r="AG825" s="69"/>
      <c r="AH825" s="69"/>
      <c r="AI825" s="69"/>
      <c r="AJ825" s="69"/>
      <c r="AK825" s="69"/>
      <c r="AL825" s="69"/>
    </row>
    <row r="826" spans="7:38" ht="57.75" customHeight="1"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  <c r="AD826" s="69"/>
      <c r="AE826" s="69"/>
      <c r="AF826" s="69"/>
      <c r="AG826" s="69"/>
      <c r="AH826" s="69"/>
      <c r="AI826" s="69"/>
      <c r="AJ826" s="69"/>
      <c r="AK826" s="69"/>
      <c r="AL826" s="69"/>
    </row>
    <row r="827" spans="7:38" ht="57.75" customHeight="1"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  <c r="AD827" s="69"/>
      <c r="AE827" s="69"/>
      <c r="AF827" s="69"/>
      <c r="AG827" s="69"/>
      <c r="AH827" s="69"/>
      <c r="AI827" s="69"/>
      <c r="AJ827" s="69"/>
      <c r="AK827" s="69"/>
      <c r="AL827" s="69"/>
    </row>
    <row r="828" spans="7:38" ht="57.75" customHeight="1"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  <c r="AD828" s="69"/>
      <c r="AE828" s="69"/>
      <c r="AF828" s="69"/>
      <c r="AG828" s="69"/>
      <c r="AH828" s="69"/>
      <c r="AI828" s="69"/>
      <c r="AJ828" s="69"/>
      <c r="AK828" s="69"/>
      <c r="AL828" s="69"/>
    </row>
    <row r="829" spans="7:38" ht="57.75" customHeight="1"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  <c r="AD829" s="69"/>
      <c r="AE829" s="69"/>
      <c r="AF829" s="69"/>
      <c r="AG829" s="69"/>
      <c r="AH829" s="69"/>
      <c r="AI829" s="69"/>
      <c r="AJ829" s="69"/>
      <c r="AK829" s="69"/>
      <c r="AL829" s="69"/>
    </row>
    <row r="830" spans="7:38" ht="57.75" customHeight="1"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  <c r="AD830" s="69"/>
      <c r="AE830" s="69"/>
      <c r="AF830" s="69"/>
      <c r="AG830" s="69"/>
      <c r="AH830" s="69"/>
      <c r="AI830" s="69"/>
      <c r="AJ830" s="69"/>
      <c r="AK830" s="69"/>
      <c r="AL830" s="69"/>
    </row>
    <row r="831" spans="7:38" ht="57.75" customHeight="1"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  <c r="AD831" s="69"/>
      <c r="AE831" s="69"/>
      <c r="AF831" s="69"/>
      <c r="AG831" s="69"/>
      <c r="AH831" s="69"/>
      <c r="AI831" s="69"/>
      <c r="AJ831" s="69"/>
      <c r="AK831" s="69"/>
      <c r="AL831" s="69"/>
    </row>
    <row r="832" spans="7:38" ht="57.75" customHeight="1"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  <c r="AD832" s="69"/>
      <c r="AE832" s="69"/>
      <c r="AF832" s="69"/>
      <c r="AG832" s="69"/>
      <c r="AH832" s="69"/>
      <c r="AI832" s="69"/>
      <c r="AJ832" s="69"/>
      <c r="AK832" s="69"/>
      <c r="AL832" s="69"/>
    </row>
    <row r="833" spans="7:38" ht="57.75" customHeight="1"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  <c r="AD833" s="69"/>
      <c r="AE833" s="69"/>
      <c r="AF833" s="69"/>
      <c r="AG833" s="69"/>
      <c r="AH833" s="69"/>
      <c r="AI833" s="69"/>
      <c r="AJ833" s="69"/>
      <c r="AK833" s="69"/>
      <c r="AL833" s="69"/>
    </row>
    <row r="834" spans="7:38" ht="57.75" customHeight="1"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  <c r="AD834" s="69"/>
      <c r="AE834" s="69"/>
      <c r="AF834" s="69"/>
      <c r="AG834" s="69"/>
      <c r="AH834" s="69"/>
      <c r="AI834" s="69"/>
      <c r="AJ834" s="69"/>
      <c r="AK834" s="69"/>
      <c r="AL834" s="69"/>
    </row>
    <row r="835" spans="7:38" ht="57.75" customHeight="1"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  <c r="AD835" s="69"/>
      <c r="AE835" s="69"/>
      <c r="AF835" s="69"/>
      <c r="AG835" s="69"/>
      <c r="AH835" s="69"/>
      <c r="AI835" s="69"/>
      <c r="AJ835" s="69"/>
      <c r="AK835" s="69"/>
      <c r="AL835" s="69"/>
    </row>
    <row r="836" spans="7:38" ht="57.75" customHeight="1"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  <c r="AD836" s="69"/>
      <c r="AE836" s="69"/>
      <c r="AF836" s="69"/>
      <c r="AG836" s="69"/>
      <c r="AH836" s="69"/>
      <c r="AI836" s="69"/>
      <c r="AJ836" s="69"/>
      <c r="AK836" s="69"/>
      <c r="AL836" s="69"/>
    </row>
    <row r="837" spans="7:38" ht="57.75" customHeight="1"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  <c r="AD837" s="69"/>
      <c r="AE837" s="69"/>
      <c r="AF837" s="69"/>
      <c r="AG837" s="69"/>
      <c r="AH837" s="69"/>
      <c r="AI837" s="69"/>
      <c r="AJ837" s="69"/>
      <c r="AK837" s="69"/>
      <c r="AL837" s="69"/>
    </row>
    <row r="838" spans="7:38" ht="57.75" customHeight="1"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  <c r="AD838" s="69"/>
      <c r="AE838" s="69"/>
      <c r="AF838" s="69"/>
      <c r="AG838" s="69"/>
      <c r="AH838" s="69"/>
      <c r="AI838" s="69"/>
      <c r="AJ838" s="69"/>
      <c r="AK838" s="69"/>
      <c r="AL838" s="69"/>
    </row>
    <row r="839" spans="7:38" ht="57.75" customHeight="1"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  <c r="AD839" s="69"/>
      <c r="AE839" s="69"/>
      <c r="AF839" s="69"/>
      <c r="AG839" s="69"/>
      <c r="AH839" s="69"/>
      <c r="AI839" s="69"/>
      <c r="AJ839" s="69"/>
      <c r="AK839" s="69"/>
      <c r="AL839" s="69"/>
    </row>
    <row r="840" spans="7:38" ht="57.75" customHeight="1"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  <c r="AD840" s="69"/>
      <c r="AE840" s="69"/>
      <c r="AF840" s="69"/>
      <c r="AG840" s="69"/>
      <c r="AH840" s="69"/>
      <c r="AI840" s="69"/>
      <c r="AJ840" s="69"/>
      <c r="AK840" s="69"/>
      <c r="AL840" s="69"/>
    </row>
    <row r="841" spans="7:38" ht="57.75" customHeight="1"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  <c r="AD841" s="69"/>
      <c r="AE841" s="69"/>
      <c r="AF841" s="69"/>
      <c r="AG841" s="69"/>
      <c r="AH841" s="69"/>
      <c r="AI841" s="69"/>
      <c r="AJ841" s="69"/>
      <c r="AK841" s="69"/>
      <c r="AL841" s="69"/>
    </row>
    <row r="842" spans="7:38" ht="57.75" customHeight="1"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  <c r="AD842" s="69"/>
      <c r="AE842" s="69"/>
      <c r="AF842" s="69"/>
      <c r="AG842" s="69"/>
      <c r="AH842" s="69"/>
      <c r="AI842" s="69"/>
      <c r="AJ842" s="69"/>
      <c r="AK842" s="69"/>
      <c r="AL842" s="69"/>
    </row>
    <row r="843" spans="7:38" ht="57.75" customHeight="1"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  <c r="AD843" s="69"/>
      <c r="AE843" s="69"/>
      <c r="AF843" s="69"/>
      <c r="AG843" s="69"/>
      <c r="AH843" s="69"/>
      <c r="AI843" s="69"/>
      <c r="AJ843" s="69"/>
      <c r="AK843" s="69"/>
      <c r="AL843" s="69"/>
    </row>
    <row r="844" spans="7:38" ht="57.75" customHeight="1"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  <c r="AD844" s="69"/>
      <c r="AE844" s="69"/>
      <c r="AF844" s="69"/>
      <c r="AG844" s="69"/>
      <c r="AH844" s="69"/>
      <c r="AI844" s="69"/>
      <c r="AJ844" s="69"/>
      <c r="AK844" s="69"/>
      <c r="AL844" s="69"/>
    </row>
    <row r="845" spans="7:38" ht="57.75" customHeight="1"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  <c r="AD845" s="69"/>
      <c r="AE845" s="69"/>
      <c r="AF845" s="69"/>
      <c r="AG845" s="69"/>
      <c r="AH845" s="69"/>
      <c r="AI845" s="69"/>
      <c r="AJ845" s="69"/>
      <c r="AK845" s="69"/>
      <c r="AL845" s="69"/>
    </row>
    <row r="846" spans="7:38" ht="57.75" customHeight="1"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  <c r="AD846" s="69"/>
      <c r="AE846" s="69"/>
      <c r="AF846" s="69"/>
      <c r="AG846" s="69"/>
      <c r="AH846" s="69"/>
      <c r="AI846" s="69"/>
      <c r="AJ846" s="69"/>
      <c r="AK846" s="69"/>
      <c r="AL846" s="69"/>
    </row>
    <row r="847" spans="7:38" ht="57.75" customHeight="1"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  <c r="AD847" s="69"/>
      <c r="AE847" s="69"/>
      <c r="AF847" s="69"/>
      <c r="AG847" s="69"/>
      <c r="AH847" s="69"/>
      <c r="AI847" s="69"/>
      <c r="AJ847" s="69"/>
      <c r="AK847" s="69"/>
      <c r="AL847" s="69"/>
    </row>
    <row r="848" spans="7:38" ht="57.75" customHeight="1"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  <c r="AD848" s="69"/>
      <c r="AE848" s="69"/>
      <c r="AF848" s="69"/>
      <c r="AG848" s="69"/>
      <c r="AH848" s="69"/>
      <c r="AI848" s="69"/>
      <c r="AJ848" s="69"/>
      <c r="AK848" s="69"/>
      <c r="AL848" s="69"/>
    </row>
    <row r="849" spans="7:38" ht="57.75" customHeight="1"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  <c r="AD849" s="69"/>
      <c r="AE849" s="69"/>
      <c r="AF849" s="69"/>
      <c r="AG849" s="69"/>
      <c r="AH849" s="69"/>
      <c r="AI849" s="69"/>
      <c r="AJ849" s="69"/>
      <c r="AK849" s="69"/>
      <c r="AL849" s="69"/>
    </row>
    <row r="850" spans="7:38" ht="57.75" customHeight="1"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  <c r="AD850" s="69"/>
      <c r="AE850" s="69"/>
      <c r="AF850" s="69"/>
      <c r="AG850" s="69"/>
      <c r="AH850" s="69"/>
      <c r="AI850" s="69"/>
      <c r="AJ850" s="69"/>
      <c r="AK850" s="69"/>
      <c r="AL850" s="69"/>
    </row>
    <row r="851" spans="7:38" ht="57.75" customHeight="1"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  <c r="AD851" s="69"/>
      <c r="AE851" s="69"/>
      <c r="AF851" s="69"/>
      <c r="AG851" s="69"/>
      <c r="AH851" s="69"/>
      <c r="AI851" s="69"/>
      <c r="AJ851" s="69"/>
      <c r="AK851" s="69"/>
      <c r="AL851" s="69"/>
    </row>
    <row r="852" spans="7:38" ht="57.75" customHeight="1"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  <c r="AD852" s="69"/>
      <c r="AE852" s="69"/>
      <c r="AF852" s="69"/>
      <c r="AG852" s="69"/>
      <c r="AH852" s="69"/>
      <c r="AI852" s="69"/>
      <c r="AJ852" s="69"/>
      <c r="AK852" s="69"/>
      <c r="AL852" s="69"/>
    </row>
    <row r="853" spans="7:38" ht="57.75" customHeight="1"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  <c r="AD853" s="69"/>
      <c r="AE853" s="69"/>
      <c r="AF853" s="69"/>
      <c r="AG853" s="69"/>
      <c r="AH853" s="69"/>
      <c r="AI853" s="69"/>
      <c r="AJ853" s="69"/>
      <c r="AK853" s="69"/>
      <c r="AL853" s="69"/>
    </row>
    <row r="854" spans="7:38" ht="57.75" customHeight="1"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  <c r="AD854" s="69"/>
      <c r="AE854" s="69"/>
      <c r="AF854" s="69"/>
      <c r="AG854" s="69"/>
      <c r="AH854" s="69"/>
      <c r="AI854" s="69"/>
      <c r="AJ854" s="69"/>
      <c r="AK854" s="69"/>
      <c r="AL854" s="69"/>
    </row>
    <row r="855" spans="7:38" ht="57.75" customHeight="1"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  <c r="AD855" s="69"/>
      <c r="AE855" s="69"/>
      <c r="AF855" s="69"/>
      <c r="AG855" s="69"/>
      <c r="AH855" s="69"/>
      <c r="AI855" s="69"/>
      <c r="AJ855" s="69"/>
      <c r="AK855" s="69"/>
      <c r="AL855" s="69"/>
    </row>
    <row r="856" spans="7:38" ht="57.75" customHeight="1"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  <c r="AD856" s="69"/>
      <c r="AE856" s="69"/>
      <c r="AF856" s="69"/>
      <c r="AG856" s="69"/>
      <c r="AH856" s="69"/>
      <c r="AI856" s="69"/>
      <c r="AJ856" s="69"/>
      <c r="AK856" s="69"/>
      <c r="AL856" s="69"/>
    </row>
    <row r="857" spans="7:38" ht="57.75" customHeight="1"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  <c r="AD857" s="69"/>
      <c r="AE857" s="69"/>
      <c r="AF857" s="69"/>
      <c r="AG857" s="69"/>
      <c r="AH857" s="69"/>
      <c r="AI857" s="69"/>
      <c r="AJ857" s="69"/>
      <c r="AK857" s="69"/>
      <c r="AL857" s="69"/>
    </row>
    <row r="858" spans="7:38" ht="57.75" customHeight="1"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  <c r="AD858" s="69"/>
      <c r="AE858" s="69"/>
      <c r="AF858" s="69"/>
      <c r="AG858" s="69"/>
      <c r="AH858" s="69"/>
      <c r="AI858" s="69"/>
      <c r="AJ858" s="69"/>
      <c r="AK858" s="69"/>
      <c r="AL858" s="69"/>
    </row>
    <row r="859" spans="7:38" ht="57.75" customHeight="1"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  <c r="AD859" s="69"/>
      <c r="AE859" s="69"/>
      <c r="AF859" s="69"/>
      <c r="AG859" s="69"/>
      <c r="AH859" s="69"/>
      <c r="AI859" s="69"/>
      <c r="AJ859" s="69"/>
      <c r="AK859" s="69"/>
      <c r="AL859" s="69"/>
    </row>
    <row r="860" spans="7:38" ht="57.75" customHeight="1"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  <c r="AD860" s="69"/>
      <c r="AE860" s="69"/>
      <c r="AF860" s="69"/>
      <c r="AG860" s="69"/>
      <c r="AH860" s="69"/>
      <c r="AI860" s="69"/>
      <c r="AJ860" s="69"/>
      <c r="AK860" s="69"/>
      <c r="AL860" s="69"/>
    </row>
    <row r="861" spans="7:38" ht="57.75" customHeight="1"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  <c r="AD861" s="69"/>
      <c r="AE861" s="69"/>
      <c r="AF861" s="69"/>
      <c r="AG861" s="69"/>
      <c r="AH861" s="69"/>
      <c r="AI861" s="69"/>
      <c r="AJ861" s="69"/>
      <c r="AK861" s="69"/>
      <c r="AL861" s="69"/>
    </row>
    <row r="862" spans="7:38" ht="57.75" customHeight="1"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  <c r="AD862" s="69"/>
      <c r="AE862" s="69"/>
      <c r="AF862" s="69"/>
      <c r="AG862" s="69"/>
      <c r="AH862" s="69"/>
      <c r="AI862" s="69"/>
      <c r="AJ862" s="69"/>
      <c r="AK862" s="69"/>
      <c r="AL862" s="69"/>
    </row>
    <row r="863" spans="7:38" ht="57.75" customHeight="1"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  <c r="AD863" s="69"/>
      <c r="AE863" s="69"/>
      <c r="AF863" s="69"/>
      <c r="AG863" s="69"/>
      <c r="AH863" s="69"/>
      <c r="AI863" s="69"/>
      <c r="AJ863" s="69"/>
      <c r="AK863" s="69"/>
      <c r="AL863" s="69"/>
    </row>
    <row r="864" spans="7:38" ht="57.75" customHeight="1"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  <c r="AD864" s="69"/>
      <c r="AE864" s="69"/>
      <c r="AF864" s="69"/>
      <c r="AG864" s="69"/>
      <c r="AH864" s="69"/>
      <c r="AI864" s="69"/>
      <c r="AJ864" s="69"/>
      <c r="AK864" s="69"/>
      <c r="AL864" s="69"/>
    </row>
    <row r="865" spans="7:38" ht="57.75" customHeight="1"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  <c r="AD865" s="69"/>
      <c r="AE865" s="69"/>
      <c r="AF865" s="69"/>
      <c r="AG865" s="69"/>
      <c r="AH865" s="69"/>
      <c r="AI865" s="69"/>
      <c r="AJ865" s="69"/>
      <c r="AK865" s="69"/>
      <c r="AL865" s="69"/>
    </row>
    <row r="866" spans="7:38" ht="57.75" customHeight="1"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  <c r="AD866" s="69"/>
      <c r="AE866" s="69"/>
      <c r="AF866" s="69"/>
      <c r="AG866" s="69"/>
      <c r="AH866" s="69"/>
      <c r="AI866" s="69"/>
      <c r="AJ866" s="69"/>
      <c r="AK866" s="69"/>
      <c r="AL866" s="69"/>
    </row>
    <row r="867" spans="7:38" ht="57.75" customHeight="1"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  <c r="AD867" s="69"/>
      <c r="AE867" s="69"/>
      <c r="AF867" s="69"/>
      <c r="AG867" s="69"/>
      <c r="AH867" s="69"/>
      <c r="AI867" s="69"/>
      <c r="AJ867" s="69"/>
      <c r="AK867" s="69"/>
      <c r="AL867" s="69"/>
    </row>
    <row r="868" spans="7:38" ht="57.75" customHeight="1"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  <c r="AC868" s="69"/>
      <c r="AD868" s="69"/>
      <c r="AE868" s="69"/>
      <c r="AF868" s="69"/>
      <c r="AG868" s="69"/>
      <c r="AH868" s="69"/>
      <c r="AI868" s="69"/>
      <c r="AJ868" s="69"/>
      <c r="AK868" s="69"/>
      <c r="AL868" s="69"/>
    </row>
    <row r="869" spans="7:38" ht="57.75" customHeight="1"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  <c r="AC869" s="69"/>
      <c r="AD869" s="69"/>
      <c r="AE869" s="69"/>
      <c r="AF869" s="69"/>
      <c r="AG869" s="69"/>
      <c r="AH869" s="69"/>
      <c r="AI869" s="69"/>
      <c r="AJ869" s="69"/>
      <c r="AK869" s="69"/>
      <c r="AL869" s="69"/>
    </row>
    <row r="870" spans="7:38" ht="57.75" customHeight="1"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  <c r="AC870" s="69"/>
      <c r="AD870" s="69"/>
      <c r="AE870" s="69"/>
      <c r="AF870" s="69"/>
      <c r="AG870" s="69"/>
      <c r="AH870" s="69"/>
      <c r="AI870" s="69"/>
      <c r="AJ870" s="69"/>
      <c r="AK870" s="69"/>
      <c r="AL870" s="69"/>
    </row>
    <row r="871" spans="7:38" ht="57.75" customHeight="1"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  <c r="AC871" s="69"/>
      <c r="AD871" s="69"/>
      <c r="AE871" s="69"/>
      <c r="AF871" s="69"/>
      <c r="AG871" s="69"/>
      <c r="AH871" s="69"/>
      <c r="AI871" s="69"/>
      <c r="AJ871" s="69"/>
      <c r="AK871" s="69"/>
      <c r="AL871" s="69"/>
    </row>
    <row r="872" spans="7:38" ht="57.75" customHeight="1"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  <c r="AC872" s="69"/>
      <c r="AD872" s="69"/>
      <c r="AE872" s="69"/>
      <c r="AF872" s="69"/>
      <c r="AG872" s="69"/>
      <c r="AH872" s="69"/>
      <c r="AI872" s="69"/>
      <c r="AJ872" s="69"/>
      <c r="AK872" s="69"/>
      <c r="AL872" s="69"/>
    </row>
    <row r="873" spans="7:38" ht="57.75" customHeight="1"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  <c r="AC873" s="69"/>
      <c r="AD873" s="69"/>
      <c r="AE873" s="69"/>
      <c r="AF873" s="69"/>
      <c r="AG873" s="69"/>
      <c r="AH873" s="69"/>
      <c r="AI873" s="69"/>
      <c r="AJ873" s="69"/>
      <c r="AK873" s="69"/>
      <c r="AL873" s="69"/>
    </row>
    <row r="874" spans="7:38" ht="57.75" customHeight="1"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  <c r="AC874" s="69"/>
      <c r="AD874" s="69"/>
      <c r="AE874" s="69"/>
      <c r="AF874" s="69"/>
      <c r="AG874" s="69"/>
      <c r="AH874" s="69"/>
      <c r="AI874" s="69"/>
      <c r="AJ874" s="69"/>
      <c r="AK874" s="69"/>
      <c r="AL874" s="69"/>
    </row>
    <row r="875" spans="7:38" ht="57.75" customHeight="1"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  <c r="AC875" s="69"/>
      <c r="AD875" s="69"/>
      <c r="AE875" s="69"/>
      <c r="AF875" s="69"/>
      <c r="AG875" s="69"/>
      <c r="AH875" s="69"/>
      <c r="AI875" s="69"/>
      <c r="AJ875" s="69"/>
      <c r="AK875" s="69"/>
      <c r="AL875" s="69"/>
    </row>
    <row r="876" spans="7:38" ht="57.75" customHeight="1"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  <c r="AC876" s="69"/>
      <c r="AD876" s="69"/>
      <c r="AE876" s="69"/>
      <c r="AF876" s="69"/>
      <c r="AG876" s="69"/>
      <c r="AH876" s="69"/>
      <c r="AI876" s="69"/>
      <c r="AJ876" s="69"/>
      <c r="AK876" s="69"/>
      <c r="AL876" s="69"/>
    </row>
    <row r="877" spans="7:38" ht="57.75" customHeight="1"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  <c r="AC877" s="69"/>
      <c r="AD877" s="69"/>
      <c r="AE877" s="69"/>
      <c r="AF877" s="69"/>
      <c r="AG877" s="69"/>
      <c r="AH877" s="69"/>
      <c r="AI877" s="69"/>
      <c r="AJ877" s="69"/>
      <c r="AK877" s="69"/>
      <c r="AL877" s="69"/>
    </row>
    <row r="878" spans="7:38" ht="57.75" customHeight="1"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  <c r="AC878" s="69"/>
      <c r="AD878" s="69"/>
      <c r="AE878" s="69"/>
      <c r="AF878" s="69"/>
      <c r="AG878" s="69"/>
      <c r="AH878" s="69"/>
      <c r="AI878" s="69"/>
      <c r="AJ878" s="69"/>
      <c r="AK878" s="69"/>
      <c r="AL878" s="69"/>
    </row>
    <row r="879" spans="7:38" ht="57.75" customHeight="1"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  <c r="AC879" s="69"/>
      <c r="AD879" s="69"/>
      <c r="AE879" s="69"/>
      <c r="AF879" s="69"/>
      <c r="AG879" s="69"/>
      <c r="AH879" s="69"/>
      <c r="AI879" s="69"/>
      <c r="AJ879" s="69"/>
      <c r="AK879" s="69"/>
      <c r="AL879" s="69"/>
    </row>
    <row r="880" spans="7:38" ht="57.75" customHeight="1"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  <c r="AC880" s="69"/>
      <c r="AD880" s="69"/>
      <c r="AE880" s="69"/>
      <c r="AF880" s="69"/>
      <c r="AG880" s="69"/>
      <c r="AH880" s="69"/>
      <c r="AI880" s="69"/>
      <c r="AJ880" s="69"/>
      <c r="AK880" s="69"/>
      <c r="AL880" s="69"/>
    </row>
    <row r="881" spans="7:38" ht="57.75" customHeight="1"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  <c r="AC881" s="69"/>
      <c r="AD881" s="69"/>
      <c r="AE881" s="69"/>
      <c r="AF881" s="69"/>
      <c r="AG881" s="69"/>
      <c r="AH881" s="69"/>
      <c r="AI881" s="69"/>
      <c r="AJ881" s="69"/>
      <c r="AK881" s="69"/>
      <c r="AL881" s="69"/>
    </row>
    <row r="882" spans="7:38" ht="57.75" customHeight="1"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  <c r="AC882" s="69"/>
      <c r="AD882" s="69"/>
      <c r="AE882" s="69"/>
      <c r="AF882" s="69"/>
      <c r="AG882" s="69"/>
      <c r="AH882" s="69"/>
      <c r="AI882" s="69"/>
      <c r="AJ882" s="69"/>
      <c r="AK882" s="69"/>
      <c r="AL882" s="69"/>
    </row>
    <row r="883" spans="7:38" ht="57.75" customHeight="1"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  <c r="AC883" s="69"/>
      <c r="AD883" s="69"/>
      <c r="AE883" s="69"/>
      <c r="AF883" s="69"/>
      <c r="AG883" s="69"/>
      <c r="AH883" s="69"/>
      <c r="AI883" s="69"/>
      <c r="AJ883" s="69"/>
      <c r="AK883" s="69"/>
      <c r="AL883" s="69"/>
    </row>
    <row r="884" spans="7:38" ht="57.75" customHeight="1"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  <c r="AC884" s="69"/>
      <c r="AD884" s="69"/>
      <c r="AE884" s="69"/>
      <c r="AF884" s="69"/>
      <c r="AG884" s="69"/>
      <c r="AH884" s="69"/>
      <c r="AI884" s="69"/>
      <c r="AJ884" s="69"/>
      <c r="AK884" s="69"/>
      <c r="AL884" s="69"/>
    </row>
    <row r="885" spans="7:38" ht="57.75" customHeight="1"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  <c r="AC885" s="69"/>
      <c r="AD885" s="69"/>
      <c r="AE885" s="69"/>
      <c r="AF885" s="69"/>
      <c r="AG885" s="69"/>
      <c r="AH885" s="69"/>
      <c r="AI885" s="69"/>
      <c r="AJ885" s="69"/>
      <c r="AK885" s="69"/>
      <c r="AL885" s="69"/>
    </row>
    <row r="886" spans="7:38" ht="57.75" customHeight="1"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  <c r="AC886" s="69"/>
      <c r="AD886" s="69"/>
      <c r="AE886" s="69"/>
      <c r="AF886" s="69"/>
      <c r="AG886" s="69"/>
      <c r="AH886" s="69"/>
      <c r="AI886" s="69"/>
      <c r="AJ886" s="69"/>
      <c r="AK886" s="69"/>
      <c r="AL886" s="69"/>
    </row>
    <row r="887" spans="7:38" ht="57.75" customHeight="1"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  <c r="AC887" s="69"/>
      <c r="AD887" s="69"/>
      <c r="AE887" s="69"/>
      <c r="AF887" s="69"/>
      <c r="AG887" s="69"/>
      <c r="AH887" s="69"/>
      <c r="AI887" s="69"/>
      <c r="AJ887" s="69"/>
      <c r="AK887" s="69"/>
      <c r="AL887" s="69"/>
    </row>
    <row r="888" spans="7:38" ht="57.75" customHeight="1"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  <c r="AC888" s="69"/>
      <c r="AD888" s="69"/>
      <c r="AE888" s="69"/>
      <c r="AF888" s="69"/>
      <c r="AG888" s="69"/>
      <c r="AH888" s="69"/>
      <c r="AI888" s="69"/>
      <c r="AJ888" s="69"/>
      <c r="AK888" s="69"/>
      <c r="AL888" s="69"/>
    </row>
    <row r="889" spans="7:38" ht="57.75" customHeight="1"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  <c r="AC889" s="69"/>
      <c r="AD889" s="69"/>
      <c r="AE889" s="69"/>
      <c r="AF889" s="69"/>
      <c r="AG889" s="69"/>
      <c r="AH889" s="69"/>
      <c r="AI889" s="69"/>
      <c r="AJ889" s="69"/>
      <c r="AK889" s="69"/>
      <c r="AL889" s="69"/>
    </row>
    <row r="890" spans="7:38" ht="57.75" customHeight="1"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  <c r="AC890" s="69"/>
      <c r="AD890" s="69"/>
      <c r="AE890" s="69"/>
      <c r="AF890" s="69"/>
      <c r="AG890" s="69"/>
      <c r="AH890" s="69"/>
      <c r="AI890" s="69"/>
      <c r="AJ890" s="69"/>
      <c r="AK890" s="69"/>
      <c r="AL890" s="69"/>
    </row>
    <row r="891" spans="7:38" ht="57.75" customHeight="1"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  <c r="AC891" s="69"/>
      <c r="AD891" s="69"/>
      <c r="AE891" s="69"/>
      <c r="AF891" s="69"/>
      <c r="AG891" s="69"/>
      <c r="AH891" s="69"/>
      <c r="AI891" s="69"/>
      <c r="AJ891" s="69"/>
      <c r="AK891" s="69"/>
      <c r="AL891" s="69"/>
    </row>
    <row r="892" spans="7:38" ht="57.75" customHeight="1"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  <c r="AC892" s="69"/>
      <c r="AD892" s="69"/>
      <c r="AE892" s="69"/>
      <c r="AF892" s="69"/>
      <c r="AG892" s="69"/>
      <c r="AH892" s="69"/>
      <c r="AI892" s="69"/>
      <c r="AJ892" s="69"/>
      <c r="AK892" s="69"/>
      <c r="AL892" s="69"/>
    </row>
    <row r="893" spans="7:38" ht="57.75" customHeight="1"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  <c r="AC893" s="69"/>
      <c r="AD893" s="69"/>
      <c r="AE893" s="69"/>
      <c r="AF893" s="69"/>
      <c r="AG893" s="69"/>
      <c r="AH893" s="69"/>
      <c r="AI893" s="69"/>
      <c r="AJ893" s="69"/>
      <c r="AK893" s="69"/>
      <c r="AL893" s="69"/>
    </row>
    <row r="894" spans="7:38" ht="57.75" customHeight="1"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  <c r="AC894" s="69"/>
      <c r="AD894" s="69"/>
      <c r="AE894" s="69"/>
      <c r="AF894" s="69"/>
      <c r="AG894" s="69"/>
      <c r="AH894" s="69"/>
      <c r="AI894" s="69"/>
      <c r="AJ894" s="69"/>
      <c r="AK894" s="69"/>
      <c r="AL894" s="69"/>
    </row>
    <row r="895" spans="7:38" ht="57.75" customHeight="1"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  <c r="AC895" s="69"/>
      <c r="AD895" s="69"/>
      <c r="AE895" s="69"/>
      <c r="AF895" s="69"/>
      <c r="AG895" s="69"/>
      <c r="AH895" s="69"/>
      <c r="AI895" s="69"/>
      <c r="AJ895" s="69"/>
      <c r="AK895" s="69"/>
      <c r="AL895" s="69"/>
    </row>
    <row r="896" spans="7:38" ht="57.75" customHeight="1"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  <c r="AC896" s="69"/>
      <c r="AD896" s="69"/>
      <c r="AE896" s="69"/>
      <c r="AF896" s="69"/>
      <c r="AG896" s="69"/>
      <c r="AH896" s="69"/>
      <c r="AI896" s="69"/>
      <c r="AJ896" s="69"/>
      <c r="AK896" s="69"/>
      <c r="AL896" s="69"/>
    </row>
    <row r="897" spans="7:38" ht="57.75" customHeight="1"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  <c r="AC897" s="69"/>
      <c r="AD897" s="69"/>
      <c r="AE897" s="69"/>
      <c r="AF897" s="69"/>
      <c r="AG897" s="69"/>
      <c r="AH897" s="69"/>
      <c r="AI897" s="69"/>
      <c r="AJ897" s="69"/>
      <c r="AK897" s="69"/>
      <c r="AL897" s="69"/>
    </row>
    <row r="898" spans="7:38" ht="57.75" customHeight="1"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  <c r="AC898" s="69"/>
      <c r="AD898" s="69"/>
      <c r="AE898" s="69"/>
      <c r="AF898" s="69"/>
      <c r="AG898" s="69"/>
      <c r="AH898" s="69"/>
      <c r="AI898" s="69"/>
      <c r="AJ898" s="69"/>
      <c r="AK898" s="69"/>
      <c r="AL898" s="69"/>
    </row>
    <row r="899" spans="7:38" ht="57.75" customHeight="1"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  <c r="AC899" s="69"/>
      <c r="AD899" s="69"/>
      <c r="AE899" s="69"/>
      <c r="AF899" s="69"/>
      <c r="AG899" s="69"/>
      <c r="AH899" s="69"/>
      <c r="AI899" s="69"/>
      <c r="AJ899" s="69"/>
      <c r="AK899" s="69"/>
      <c r="AL899" s="69"/>
    </row>
    <row r="900" spans="7:38" ht="57.75" customHeight="1"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  <c r="AC900" s="69"/>
      <c r="AD900" s="69"/>
      <c r="AE900" s="69"/>
      <c r="AF900" s="69"/>
      <c r="AG900" s="69"/>
      <c r="AH900" s="69"/>
      <c r="AI900" s="69"/>
      <c r="AJ900" s="69"/>
      <c r="AK900" s="69"/>
      <c r="AL900" s="69"/>
    </row>
    <row r="901" spans="7:38" ht="57.75" customHeight="1"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  <c r="AC901" s="69"/>
      <c r="AD901" s="69"/>
      <c r="AE901" s="69"/>
      <c r="AF901" s="69"/>
      <c r="AG901" s="69"/>
      <c r="AH901" s="69"/>
      <c r="AI901" s="69"/>
      <c r="AJ901" s="69"/>
      <c r="AK901" s="69"/>
      <c r="AL901" s="69"/>
    </row>
    <row r="902" spans="7:38" ht="57.75" customHeight="1"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  <c r="AC902" s="69"/>
      <c r="AD902" s="69"/>
      <c r="AE902" s="69"/>
      <c r="AF902" s="69"/>
      <c r="AG902" s="69"/>
      <c r="AH902" s="69"/>
      <c r="AI902" s="69"/>
      <c r="AJ902" s="69"/>
      <c r="AK902" s="69"/>
      <c r="AL902" s="69"/>
    </row>
    <row r="903" spans="7:38" ht="57.75" customHeight="1"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  <c r="AC903" s="69"/>
      <c r="AD903" s="69"/>
      <c r="AE903" s="69"/>
      <c r="AF903" s="69"/>
      <c r="AG903" s="69"/>
      <c r="AH903" s="69"/>
      <c r="AI903" s="69"/>
      <c r="AJ903" s="69"/>
      <c r="AK903" s="69"/>
      <c r="AL903" s="69"/>
    </row>
    <row r="904" spans="7:38" ht="57.75" customHeight="1"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  <c r="AD904" s="69"/>
      <c r="AE904" s="69"/>
      <c r="AF904" s="69"/>
      <c r="AG904" s="69"/>
      <c r="AH904" s="69"/>
      <c r="AI904" s="69"/>
      <c r="AJ904" s="69"/>
      <c r="AK904" s="69"/>
      <c r="AL904" s="69"/>
    </row>
    <row r="905" spans="7:38" ht="57.75" customHeight="1"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  <c r="AD905" s="69"/>
      <c r="AE905" s="69"/>
      <c r="AF905" s="69"/>
      <c r="AG905" s="69"/>
      <c r="AH905" s="69"/>
      <c r="AI905" s="69"/>
      <c r="AJ905" s="69"/>
      <c r="AK905" s="69"/>
      <c r="AL905" s="69"/>
    </row>
    <row r="906" spans="7:38" ht="57.75" customHeight="1"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  <c r="AD906" s="69"/>
      <c r="AE906" s="69"/>
      <c r="AF906" s="69"/>
      <c r="AG906" s="69"/>
      <c r="AH906" s="69"/>
      <c r="AI906" s="69"/>
      <c r="AJ906" s="69"/>
      <c r="AK906" s="69"/>
      <c r="AL906" s="69"/>
    </row>
    <row r="907" spans="7:38" ht="57.75" customHeight="1"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  <c r="AD907" s="69"/>
      <c r="AE907" s="69"/>
      <c r="AF907" s="69"/>
      <c r="AG907" s="69"/>
      <c r="AH907" s="69"/>
      <c r="AI907" s="69"/>
      <c r="AJ907" s="69"/>
      <c r="AK907" s="69"/>
      <c r="AL907" s="69"/>
    </row>
    <row r="908" spans="7:38" ht="57.75" customHeight="1"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  <c r="AD908" s="69"/>
      <c r="AE908" s="69"/>
      <c r="AF908" s="69"/>
      <c r="AG908" s="69"/>
      <c r="AH908" s="69"/>
      <c r="AI908" s="69"/>
      <c r="AJ908" s="69"/>
      <c r="AK908" s="69"/>
      <c r="AL908" s="69"/>
    </row>
    <row r="909" spans="7:38" ht="57.75" customHeight="1"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  <c r="AD909" s="69"/>
      <c r="AE909" s="69"/>
      <c r="AF909" s="69"/>
      <c r="AG909" s="69"/>
      <c r="AH909" s="69"/>
      <c r="AI909" s="69"/>
      <c r="AJ909" s="69"/>
      <c r="AK909" s="69"/>
      <c r="AL909" s="69"/>
    </row>
    <row r="910" spans="7:38" ht="57.75" customHeight="1"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  <c r="AD910" s="69"/>
      <c r="AE910" s="69"/>
      <c r="AF910" s="69"/>
      <c r="AG910" s="69"/>
      <c r="AH910" s="69"/>
      <c r="AI910" s="69"/>
      <c r="AJ910" s="69"/>
      <c r="AK910" s="69"/>
      <c r="AL910" s="69"/>
    </row>
    <row r="911" spans="7:38" ht="57.75" customHeight="1"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  <c r="AD911" s="69"/>
      <c r="AE911" s="69"/>
      <c r="AF911" s="69"/>
      <c r="AG911" s="69"/>
      <c r="AH911" s="69"/>
      <c r="AI911" s="69"/>
      <c r="AJ911" s="69"/>
      <c r="AK911" s="69"/>
      <c r="AL911" s="69"/>
    </row>
    <row r="912" spans="7:38" ht="57.75" customHeight="1"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  <c r="AD912" s="69"/>
      <c r="AE912" s="69"/>
      <c r="AF912" s="69"/>
      <c r="AG912" s="69"/>
      <c r="AH912" s="69"/>
      <c r="AI912" s="69"/>
      <c r="AJ912" s="69"/>
      <c r="AK912" s="69"/>
      <c r="AL912" s="69"/>
    </row>
    <row r="913" spans="7:38" ht="57.75" customHeight="1"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  <c r="AD913" s="69"/>
      <c r="AE913" s="69"/>
      <c r="AF913" s="69"/>
      <c r="AG913" s="69"/>
      <c r="AH913" s="69"/>
      <c r="AI913" s="69"/>
      <c r="AJ913" s="69"/>
      <c r="AK913" s="69"/>
      <c r="AL913" s="69"/>
    </row>
    <row r="914" spans="7:38" ht="57.75" customHeight="1"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  <c r="AD914" s="69"/>
      <c r="AE914" s="69"/>
      <c r="AF914" s="69"/>
      <c r="AG914" s="69"/>
      <c r="AH914" s="69"/>
      <c r="AI914" s="69"/>
      <c r="AJ914" s="69"/>
      <c r="AK914" s="69"/>
      <c r="AL914" s="69"/>
    </row>
    <row r="915" spans="7:38" ht="57.75" customHeight="1"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  <c r="AD915" s="69"/>
      <c r="AE915" s="69"/>
      <c r="AF915" s="69"/>
      <c r="AG915" s="69"/>
      <c r="AH915" s="69"/>
      <c r="AI915" s="69"/>
      <c r="AJ915" s="69"/>
      <c r="AK915" s="69"/>
      <c r="AL915" s="69"/>
    </row>
    <row r="916" spans="7:38" ht="57.75" customHeight="1"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  <c r="AD916" s="69"/>
      <c r="AE916" s="69"/>
      <c r="AF916" s="69"/>
      <c r="AG916" s="69"/>
      <c r="AH916" s="69"/>
      <c r="AI916" s="69"/>
      <c r="AJ916" s="69"/>
      <c r="AK916" s="69"/>
      <c r="AL916" s="69"/>
    </row>
    <row r="917" spans="7:38" ht="57.75" customHeight="1"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  <c r="AD917" s="69"/>
      <c r="AE917" s="69"/>
      <c r="AF917" s="69"/>
      <c r="AG917" s="69"/>
      <c r="AH917" s="69"/>
      <c r="AI917" s="69"/>
      <c r="AJ917" s="69"/>
      <c r="AK917" s="69"/>
      <c r="AL917" s="69"/>
    </row>
    <row r="918" spans="7:38" ht="57.75" customHeight="1"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  <c r="AD918" s="69"/>
      <c r="AE918" s="69"/>
      <c r="AF918" s="69"/>
      <c r="AG918" s="69"/>
      <c r="AH918" s="69"/>
      <c r="AI918" s="69"/>
      <c r="AJ918" s="69"/>
      <c r="AK918" s="69"/>
      <c r="AL918" s="69"/>
    </row>
    <row r="919" spans="7:38" ht="57.75" customHeight="1"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  <c r="AD919" s="69"/>
      <c r="AE919" s="69"/>
      <c r="AF919" s="69"/>
      <c r="AG919" s="69"/>
      <c r="AH919" s="69"/>
      <c r="AI919" s="69"/>
      <c r="AJ919" s="69"/>
      <c r="AK919" s="69"/>
      <c r="AL919" s="69"/>
    </row>
    <row r="920" spans="7:38" ht="57.75" customHeight="1"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  <c r="AD920" s="69"/>
      <c r="AE920" s="69"/>
      <c r="AF920" s="69"/>
      <c r="AG920" s="69"/>
      <c r="AH920" s="69"/>
      <c r="AI920" s="69"/>
      <c r="AJ920" s="69"/>
      <c r="AK920" s="69"/>
      <c r="AL920" s="69"/>
    </row>
    <row r="921" spans="7:38" ht="57.75" customHeight="1"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  <c r="AD921" s="69"/>
      <c r="AE921" s="69"/>
      <c r="AF921" s="69"/>
      <c r="AG921" s="69"/>
      <c r="AH921" s="69"/>
      <c r="AI921" s="69"/>
      <c r="AJ921" s="69"/>
      <c r="AK921" s="69"/>
      <c r="AL921" s="69"/>
    </row>
    <row r="922" spans="7:38" ht="57.75" customHeight="1"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  <c r="AD922" s="69"/>
      <c r="AE922" s="69"/>
      <c r="AF922" s="69"/>
      <c r="AG922" s="69"/>
      <c r="AH922" s="69"/>
      <c r="AI922" s="69"/>
      <c r="AJ922" s="69"/>
      <c r="AK922" s="69"/>
      <c r="AL922" s="69"/>
    </row>
    <row r="923" spans="7:38" ht="57.75" customHeight="1"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  <c r="AD923" s="69"/>
      <c r="AE923" s="69"/>
      <c r="AF923" s="69"/>
      <c r="AG923" s="69"/>
      <c r="AH923" s="69"/>
      <c r="AI923" s="69"/>
      <c r="AJ923" s="69"/>
      <c r="AK923" s="69"/>
      <c r="AL923" s="69"/>
    </row>
    <row r="924" spans="7:38" ht="57.75" customHeight="1"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  <c r="AD924" s="69"/>
      <c r="AE924" s="69"/>
      <c r="AF924" s="69"/>
      <c r="AG924" s="69"/>
      <c r="AH924" s="69"/>
      <c r="AI924" s="69"/>
      <c r="AJ924" s="69"/>
      <c r="AK924" s="69"/>
      <c r="AL924" s="69"/>
    </row>
    <row r="925" spans="7:38" ht="57.75" customHeight="1"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  <c r="AD925" s="69"/>
      <c r="AE925" s="69"/>
      <c r="AF925" s="69"/>
      <c r="AG925" s="69"/>
      <c r="AH925" s="69"/>
      <c r="AI925" s="69"/>
      <c r="AJ925" s="69"/>
      <c r="AK925" s="69"/>
      <c r="AL925" s="69"/>
    </row>
    <row r="926" spans="7:38" ht="57.75" customHeight="1"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  <c r="AD926" s="69"/>
      <c r="AE926" s="69"/>
      <c r="AF926" s="69"/>
      <c r="AG926" s="69"/>
      <c r="AH926" s="69"/>
      <c r="AI926" s="69"/>
      <c r="AJ926" s="69"/>
      <c r="AK926" s="69"/>
      <c r="AL926" s="69"/>
    </row>
    <row r="927" spans="7:38" ht="57.75" customHeight="1"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  <c r="AD927" s="69"/>
      <c r="AE927" s="69"/>
      <c r="AF927" s="69"/>
      <c r="AG927" s="69"/>
      <c r="AH927" s="69"/>
      <c r="AI927" s="69"/>
      <c r="AJ927" s="69"/>
      <c r="AK927" s="69"/>
      <c r="AL927" s="69"/>
    </row>
    <row r="928" spans="7:38" ht="57.75" customHeight="1"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  <c r="AD928" s="69"/>
      <c r="AE928" s="69"/>
      <c r="AF928" s="69"/>
      <c r="AG928" s="69"/>
      <c r="AH928" s="69"/>
      <c r="AI928" s="69"/>
      <c r="AJ928" s="69"/>
      <c r="AK928" s="69"/>
      <c r="AL928" s="69"/>
    </row>
    <row r="929" spans="7:38" ht="57.75" customHeight="1"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  <c r="AD929" s="69"/>
      <c r="AE929" s="69"/>
      <c r="AF929" s="69"/>
      <c r="AG929" s="69"/>
      <c r="AH929" s="69"/>
      <c r="AI929" s="69"/>
      <c r="AJ929" s="69"/>
      <c r="AK929" s="69"/>
      <c r="AL929" s="69"/>
    </row>
    <row r="930" spans="7:38" ht="57.75" customHeight="1"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  <c r="AD930" s="69"/>
      <c r="AE930" s="69"/>
      <c r="AF930" s="69"/>
      <c r="AG930" s="69"/>
      <c r="AH930" s="69"/>
      <c r="AI930" s="69"/>
      <c r="AJ930" s="69"/>
      <c r="AK930" s="69"/>
      <c r="AL930" s="69"/>
    </row>
    <row r="931" spans="7:38" ht="57.75" customHeight="1"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  <c r="AD931" s="69"/>
      <c r="AE931" s="69"/>
      <c r="AF931" s="69"/>
      <c r="AG931" s="69"/>
      <c r="AH931" s="69"/>
      <c r="AI931" s="69"/>
      <c r="AJ931" s="69"/>
      <c r="AK931" s="69"/>
      <c r="AL931" s="69"/>
    </row>
    <row r="932" spans="7:38" ht="57.75" customHeight="1"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  <c r="AD932" s="69"/>
      <c r="AE932" s="69"/>
      <c r="AF932" s="69"/>
      <c r="AG932" s="69"/>
      <c r="AH932" s="69"/>
      <c r="AI932" s="69"/>
      <c r="AJ932" s="69"/>
      <c r="AK932" s="69"/>
      <c r="AL932" s="69"/>
    </row>
    <row r="933" spans="7:38" ht="57.75" customHeight="1"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  <c r="AD933" s="69"/>
      <c r="AE933" s="69"/>
      <c r="AF933" s="69"/>
      <c r="AG933" s="69"/>
      <c r="AH933" s="69"/>
      <c r="AI933" s="69"/>
      <c r="AJ933" s="69"/>
      <c r="AK933" s="69"/>
      <c r="AL933" s="69"/>
    </row>
    <row r="934" spans="7:38" ht="57.75" customHeight="1"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  <c r="AD934" s="69"/>
      <c r="AE934" s="69"/>
      <c r="AF934" s="69"/>
      <c r="AG934" s="69"/>
      <c r="AH934" s="69"/>
      <c r="AI934" s="69"/>
      <c r="AJ934" s="69"/>
      <c r="AK934" s="69"/>
      <c r="AL934" s="69"/>
    </row>
    <row r="935" spans="7:38" ht="57.75" customHeight="1"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  <c r="AD935" s="69"/>
      <c r="AE935" s="69"/>
      <c r="AF935" s="69"/>
      <c r="AG935" s="69"/>
      <c r="AH935" s="69"/>
      <c r="AI935" s="69"/>
      <c r="AJ935" s="69"/>
      <c r="AK935" s="69"/>
      <c r="AL935" s="69"/>
    </row>
    <row r="936" spans="7:38" ht="57.75" customHeight="1"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  <c r="AD936" s="69"/>
      <c r="AE936" s="69"/>
      <c r="AF936" s="69"/>
      <c r="AG936" s="69"/>
      <c r="AH936" s="69"/>
      <c r="AI936" s="69"/>
      <c r="AJ936" s="69"/>
      <c r="AK936" s="69"/>
      <c r="AL936" s="69"/>
    </row>
    <row r="937" spans="7:38" ht="57.75" customHeight="1"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  <c r="AD937" s="69"/>
      <c r="AE937" s="69"/>
      <c r="AF937" s="69"/>
      <c r="AG937" s="69"/>
      <c r="AH937" s="69"/>
      <c r="AI937" s="69"/>
      <c r="AJ937" s="69"/>
      <c r="AK937" s="69"/>
      <c r="AL937" s="69"/>
    </row>
    <row r="938" spans="7:38" ht="57.75" customHeight="1"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  <c r="AD938" s="69"/>
      <c r="AE938" s="69"/>
      <c r="AF938" s="69"/>
      <c r="AG938" s="69"/>
      <c r="AH938" s="69"/>
      <c r="AI938" s="69"/>
      <c r="AJ938" s="69"/>
      <c r="AK938" s="69"/>
      <c r="AL938" s="69"/>
    </row>
    <row r="939" spans="7:38" ht="57.75" customHeight="1"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  <c r="AD939" s="69"/>
      <c r="AE939" s="69"/>
      <c r="AF939" s="69"/>
      <c r="AG939" s="69"/>
      <c r="AH939" s="69"/>
      <c r="AI939" s="69"/>
      <c r="AJ939" s="69"/>
      <c r="AK939" s="69"/>
      <c r="AL939" s="69"/>
    </row>
    <row r="940" spans="7:38" ht="57.75" customHeight="1"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  <c r="AD940" s="69"/>
      <c r="AE940" s="69"/>
      <c r="AF940" s="69"/>
      <c r="AG940" s="69"/>
      <c r="AH940" s="69"/>
      <c r="AI940" s="69"/>
      <c r="AJ940" s="69"/>
      <c r="AK940" s="69"/>
      <c r="AL940" s="69"/>
    </row>
    <row r="941" spans="7:38" ht="57.75" customHeight="1"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  <c r="AD941" s="69"/>
      <c r="AE941" s="69"/>
      <c r="AF941" s="69"/>
      <c r="AG941" s="69"/>
      <c r="AH941" s="69"/>
      <c r="AI941" s="69"/>
      <c r="AJ941" s="69"/>
      <c r="AK941" s="69"/>
      <c r="AL941" s="69"/>
    </row>
    <row r="942" spans="7:38" ht="57.75" customHeight="1"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  <c r="AD942" s="69"/>
      <c r="AE942" s="69"/>
      <c r="AF942" s="69"/>
      <c r="AG942" s="69"/>
      <c r="AH942" s="69"/>
      <c r="AI942" s="69"/>
      <c r="AJ942" s="69"/>
      <c r="AK942" s="69"/>
      <c r="AL942" s="69"/>
    </row>
    <row r="943" spans="7:38" ht="57.75" customHeight="1"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  <c r="AD943" s="69"/>
      <c r="AE943" s="69"/>
      <c r="AF943" s="69"/>
      <c r="AG943" s="69"/>
      <c r="AH943" s="69"/>
      <c r="AI943" s="69"/>
      <c r="AJ943" s="69"/>
      <c r="AK943" s="69"/>
      <c r="AL943" s="69"/>
    </row>
  </sheetData>
  <mergeCells count="21">
    <mergeCell ref="A133:A135"/>
    <mergeCell ref="B133:B135"/>
    <mergeCell ref="A1:A3"/>
    <mergeCell ref="B1:B3"/>
    <mergeCell ref="A34:A36"/>
    <mergeCell ref="B34:B36"/>
    <mergeCell ref="A67:A69"/>
    <mergeCell ref="B67:B69"/>
    <mergeCell ref="A100:A102"/>
    <mergeCell ref="B100:B102"/>
    <mergeCell ref="C1:F2"/>
    <mergeCell ref="C34:F35"/>
    <mergeCell ref="C67:F68"/>
    <mergeCell ref="C100:F101"/>
    <mergeCell ref="C133:F134"/>
    <mergeCell ref="A166:A168"/>
    <mergeCell ref="B166:B168"/>
    <mergeCell ref="A199:A201"/>
    <mergeCell ref="B199:B201"/>
    <mergeCell ref="C166:F167"/>
    <mergeCell ref="C199:F200"/>
  </mergeCells>
  <pageMargins left="0.47244094488188981" right="0.47244094488188981" top="0.74803149606299213" bottom="0.74803149606299213" header="0.31496062992125984" footer="0.31496062992125984"/>
  <pageSetup paperSize="9" scale="15" orientation="landscape" r:id="rId1"/>
  <headerFooter>
    <oddHeader xml:space="preserve">&amp;C&amp;"Times New Roman,Normál"&amp;36Körmend Város Önkormányzata és Intézményei 2019. évi működési és felhalmozási bevételei 
költségvetési szervenként&amp;R&amp;"Times New Roman,Normál"&amp;36
"2. melléklet .../2019. (...) önkormányzati rendelethez
adatok Ft-ban"
</oddHeader>
    <oddFooter>&amp;C&amp;"Times New Roman,Normál"&amp;36&amp;P</oddFooter>
  </headerFooter>
  <rowBreaks count="6" manualBreakCount="6">
    <brk id="33" max="9" man="1"/>
    <brk id="66" max="9" man="1"/>
    <brk id="99" max="9" man="1"/>
    <brk id="132" max="9" man="1"/>
    <brk id="165" max="9" man="1"/>
    <brk id="19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45"/>
  <sheetViews>
    <sheetView zoomScale="25" zoomScaleNormal="25" zoomScaleSheetLayoutView="75" zoomScalePageLayoutView="50" workbookViewId="0">
      <selection activeCell="R72" sqref="R72"/>
    </sheetView>
  </sheetViews>
  <sheetFormatPr defaultColWidth="9.140625" defaultRowHeight="30.75"/>
  <cols>
    <col min="1" max="1" width="192.5703125" style="100" bestFit="1" customWidth="1"/>
    <col min="2" max="2" width="24.5703125" style="100" bestFit="1" customWidth="1"/>
    <col min="3" max="3" width="58.85546875" style="100" bestFit="1" customWidth="1"/>
    <col min="4" max="4" width="67.5703125" style="100" bestFit="1" customWidth="1"/>
    <col min="5" max="5" width="84" style="100" bestFit="1" customWidth="1"/>
    <col min="6" max="6" width="64.42578125" style="100" bestFit="1" customWidth="1"/>
    <col min="7" max="16384" width="9.140625" style="100"/>
  </cols>
  <sheetData>
    <row r="1" spans="1:6" ht="39.950000000000003" customHeight="1">
      <c r="A1" s="295" t="s">
        <v>0</v>
      </c>
      <c r="B1" s="266" t="s">
        <v>316</v>
      </c>
      <c r="C1" s="284" t="s">
        <v>240</v>
      </c>
      <c r="D1" s="285"/>
      <c r="E1" s="285"/>
      <c r="F1" s="285"/>
    </row>
    <row r="2" spans="1:6" ht="39.950000000000003" customHeight="1">
      <c r="A2" s="295"/>
      <c r="B2" s="267"/>
      <c r="C2" s="286"/>
      <c r="D2" s="287"/>
      <c r="E2" s="287"/>
      <c r="F2" s="287"/>
    </row>
    <row r="3" spans="1:6" ht="91.5">
      <c r="A3" s="295"/>
      <c r="B3" s="268"/>
      <c r="C3" s="115" t="s">
        <v>314</v>
      </c>
      <c r="D3" s="115" t="s">
        <v>315</v>
      </c>
      <c r="E3" s="115" t="s">
        <v>313</v>
      </c>
      <c r="F3" s="116" t="s">
        <v>260</v>
      </c>
    </row>
    <row r="4" spans="1:6" ht="60" customHeight="1">
      <c r="A4" s="128" t="s">
        <v>485</v>
      </c>
      <c r="B4" s="126" t="s">
        <v>486</v>
      </c>
      <c r="C4" s="127">
        <f>'[1]Kmd. Önkorm.kötelező '!$C2</f>
        <v>43668930</v>
      </c>
      <c r="D4" s="127">
        <v>0</v>
      </c>
      <c r="E4" s="127">
        <v>0</v>
      </c>
      <c r="F4" s="127">
        <f>SUM(C4:E4)</f>
        <v>43668930</v>
      </c>
    </row>
    <row r="5" spans="1:6" ht="60" customHeight="1">
      <c r="A5" s="128" t="s">
        <v>487</v>
      </c>
      <c r="B5" s="126" t="s">
        <v>488</v>
      </c>
      <c r="C5" s="127">
        <f>'[1]Kmd. Önkorm.kötelező '!$C3</f>
        <v>15644135</v>
      </c>
      <c r="D5" s="127">
        <v>0</v>
      </c>
      <c r="E5" s="127">
        <v>0</v>
      </c>
      <c r="F5" s="127">
        <f t="shared" ref="F5:F6" si="0">SUM(C5:E5)</f>
        <v>15644135</v>
      </c>
    </row>
    <row r="6" spans="1:6" s="101" customFormat="1" ht="60" customHeight="1">
      <c r="A6" s="130" t="s">
        <v>19</v>
      </c>
      <c r="B6" s="131" t="s">
        <v>4</v>
      </c>
      <c r="C6" s="132">
        <f>'[1]Kmd. Önkorm.kötelező '!$C4</f>
        <v>59313065</v>
      </c>
      <c r="D6" s="132">
        <v>0</v>
      </c>
      <c r="E6" s="127">
        <v>0</v>
      </c>
      <c r="F6" s="132">
        <f t="shared" si="0"/>
        <v>59313065</v>
      </c>
    </row>
    <row r="7" spans="1:6" s="101" customFormat="1" ht="60" customHeight="1">
      <c r="A7" s="130" t="s">
        <v>20</v>
      </c>
      <c r="B7" s="133" t="s">
        <v>5</v>
      </c>
      <c r="C7" s="132">
        <f>'[1]Kmd. Önkorm.kötelező '!$C5</f>
        <v>12499201</v>
      </c>
      <c r="D7" s="132">
        <v>0</v>
      </c>
      <c r="E7" s="127">
        <v>0</v>
      </c>
      <c r="F7" s="132">
        <f t="shared" ref="F7:F34" si="1">SUM(C7:E7)</f>
        <v>12499201</v>
      </c>
    </row>
    <row r="8" spans="1:6" s="101" customFormat="1" ht="60" customHeight="1">
      <c r="A8" s="130" t="s">
        <v>21</v>
      </c>
      <c r="B8" s="133" t="s">
        <v>6</v>
      </c>
      <c r="C8" s="132">
        <f>'[1]Kmd. Önkorm.kötelező '!$C6</f>
        <v>488564587</v>
      </c>
      <c r="D8" s="132">
        <v>0</v>
      </c>
      <c r="E8" s="127">
        <v>0</v>
      </c>
      <c r="F8" s="132">
        <f t="shared" si="1"/>
        <v>488564587</v>
      </c>
    </row>
    <row r="9" spans="1:6" s="101" customFormat="1" ht="60" customHeight="1">
      <c r="A9" s="130" t="s">
        <v>22</v>
      </c>
      <c r="B9" s="134" t="s">
        <v>7</v>
      </c>
      <c r="C9" s="132">
        <f>'[1]Kmd. Önkorm.kötelező '!$C7</f>
        <v>20667000</v>
      </c>
      <c r="D9" s="132">
        <v>0</v>
      </c>
      <c r="E9" s="127">
        <v>0</v>
      </c>
      <c r="F9" s="132">
        <f t="shared" si="1"/>
        <v>20667000</v>
      </c>
    </row>
    <row r="10" spans="1:6" ht="60" customHeight="1">
      <c r="A10" s="125" t="s">
        <v>23</v>
      </c>
      <c r="B10" s="126" t="s">
        <v>24</v>
      </c>
      <c r="C10" s="127">
        <f>'[1]Kmd. Önkorm.kötelező '!$C8</f>
        <v>5875524</v>
      </c>
      <c r="D10" s="127">
        <v>0</v>
      </c>
      <c r="E10" s="127">
        <v>0</v>
      </c>
      <c r="F10" s="127">
        <f t="shared" si="1"/>
        <v>5875524</v>
      </c>
    </row>
    <row r="11" spans="1:6" ht="60" customHeight="1">
      <c r="A11" s="125" t="s">
        <v>8</v>
      </c>
      <c r="B11" s="135" t="s">
        <v>9</v>
      </c>
      <c r="C11" s="127">
        <f>'[1]Kmd. Önkorm.kötelező '!$C9</f>
        <v>668667533</v>
      </c>
      <c r="D11" s="127">
        <v>0</v>
      </c>
      <c r="E11" s="127">
        <v>0</v>
      </c>
      <c r="F11" s="127">
        <f t="shared" si="1"/>
        <v>668667533</v>
      </c>
    </row>
    <row r="12" spans="1:6" ht="60" customHeight="1">
      <c r="A12" s="128" t="s">
        <v>318</v>
      </c>
      <c r="B12" s="199" t="s">
        <v>319</v>
      </c>
      <c r="C12" s="127">
        <f>'[1]Kmd. Önkorm.kötelező '!$C10</f>
        <v>20800000</v>
      </c>
      <c r="D12" s="127">
        <v>0</v>
      </c>
      <c r="E12" s="127">
        <v>0</v>
      </c>
      <c r="F12" s="127">
        <f t="shared" ref="F12" si="2">SUM(C12:E12)</f>
        <v>20800000</v>
      </c>
    </row>
    <row r="13" spans="1:6" ht="60" customHeight="1">
      <c r="A13" s="136" t="s">
        <v>25</v>
      </c>
      <c r="B13" s="129" t="s">
        <v>11</v>
      </c>
      <c r="C13" s="127">
        <f>'[1]Kmd. Önkorm.kötelező '!$C11</f>
        <v>41650000</v>
      </c>
      <c r="D13" s="127">
        <v>0</v>
      </c>
      <c r="E13" s="127">
        <v>0</v>
      </c>
      <c r="F13" s="127">
        <f t="shared" si="1"/>
        <v>41650000</v>
      </c>
    </row>
    <row r="14" spans="1:6" ht="60" customHeight="1">
      <c r="A14" s="125" t="s">
        <v>116</v>
      </c>
      <c r="B14" s="129" t="s">
        <v>26</v>
      </c>
      <c r="C14" s="127">
        <f>'[1]Kmd. Önkorm.kötelező '!$C12</f>
        <v>25386547</v>
      </c>
      <c r="D14" s="127">
        <v>0</v>
      </c>
      <c r="E14" s="127">
        <v>0</v>
      </c>
      <c r="F14" s="127">
        <f t="shared" si="1"/>
        <v>25386547</v>
      </c>
    </row>
    <row r="15" spans="1:6" s="102" customFormat="1" ht="60" customHeight="1">
      <c r="A15" s="130" t="s">
        <v>27</v>
      </c>
      <c r="B15" s="131" t="s">
        <v>10</v>
      </c>
      <c r="C15" s="132">
        <f>'[1]Kmd. Önkorm.kötelező '!$C13</f>
        <v>762379604</v>
      </c>
      <c r="D15" s="132">
        <v>0</v>
      </c>
      <c r="E15" s="127">
        <v>0</v>
      </c>
      <c r="F15" s="132">
        <f t="shared" si="1"/>
        <v>762379604</v>
      </c>
    </row>
    <row r="16" spans="1:6" s="101" customFormat="1" ht="60" customHeight="1">
      <c r="A16" s="130" t="s">
        <v>118</v>
      </c>
      <c r="B16" s="131"/>
      <c r="C16" s="127">
        <f>'[1]Kmd. Önkorm.kötelező '!$C14</f>
        <v>1343423457</v>
      </c>
      <c r="D16" s="127">
        <v>0</v>
      </c>
      <c r="E16" s="127">
        <v>0</v>
      </c>
      <c r="F16" s="127">
        <f t="shared" si="1"/>
        <v>1343423457</v>
      </c>
    </row>
    <row r="17" spans="1:6" s="103" customFormat="1" ht="60" customHeight="1">
      <c r="A17" s="128" t="s">
        <v>28</v>
      </c>
      <c r="B17" s="126" t="s">
        <v>12</v>
      </c>
      <c r="C17" s="127">
        <f>'[1]Kmd. Önkorm.kötelező '!$C15</f>
        <v>1900000</v>
      </c>
      <c r="D17" s="127">
        <v>0</v>
      </c>
      <c r="E17" s="127">
        <v>0</v>
      </c>
      <c r="F17" s="127">
        <f t="shared" si="1"/>
        <v>1900000</v>
      </c>
    </row>
    <row r="18" spans="1:6" s="103" customFormat="1" ht="60" customHeight="1">
      <c r="A18" s="128" t="s">
        <v>287</v>
      </c>
      <c r="B18" s="126" t="s">
        <v>288</v>
      </c>
      <c r="C18" s="127">
        <f>'[1]Kmd. Önkorm.kötelező '!$C16</f>
        <v>1466704855</v>
      </c>
      <c r="D18" s="127">
        <v>0</v>
      </c>
      <c r="E18" s="127">
        <v>0</v>
      </c>
      <c r="F18" s="127">
        <f t="shared" si="1"/>
        <v>1466704855</v>
      </c>
    </row>
    <row r="19" spans="1:6" s="103" customFormat="1" ht="60" customHeight="1">
      <c r="A19" s="128" t="s">
        <v>248</v>
      </c>
      <c r="B19" s="126" t="s">
        <v>247</v>
      </c>
      <c r="C19" s="127">
        <f>'[1]Kmd. Önkorm.kötelező '!$C17</f>
        <v>4803150</v>
      </c>
      <c r="D19" s="127">
        <v>0</v>
      </c>
      <c r="E19" s="127">
        <v>0</v>
      </c>
      <c r="F19" s="127">
        <f t="shared" si="1"/>
        <v>4803150</v>
      </c>
    </row>
    <row r="20" spans="1:6" s="103" customFormat="1" ht="60" customHeight="1">
      <c r="A20" s="137" t="s">
        <v>29</v>
      </c>
      <c r="B20" s="126" t="s">
        <v>30</v>
      </c>
      <c r="C20" s="127">
        <f>'[1]Kmd. Önkorm.kötelező '!$C18</f>
        <v>31330034</v>
      </c>
      <c r="D20" s="127">
        <v>0</v>
      </c>
      <c r="E20" s="127">
        <v>0</v>
      </c>
      <c r="F20" s="127">
        <f t="shared" si="1"/>
        <v>31330034</v>
      </c>
    </row>
    <row r="21" spans="1:6" s="103" customFormat="1" ht="60" customHeight="1">
      <c r="A21" s="128" t="s">
        <v>31</v>
      </c>
      <c r="B21" s="138" t="s">
        <v>13</v>
      </c>
      <c r="C21" s="127">
        <f>'[1]Kmd. Önkorm.kötelező '!$C19</f>
        <v>512354770</v>
      </c>
      <c r="D21" s="127">
        <v>0</v>
      </c>
      <c r="E21" s="127">
        <v>0</v>
      </c>
      <c r="F21" s="127">
        <f t="shared" si="1"/>
        <v>512354770</v>
      </c>
    </row>
    <row r="22" spans="1:6" s="104" customFormat="1" ht="60" customHeight="1">
      <c r="A22" s="139" t="s">
        <v>32</v>
      </c>
      <c r="B22" s="140" t="s">
        <v>14</v>
      </c>
      <c r="C22" s="132">
        <f>'[1]Kmd. Önkorm.kötelező '!$C20</f>
        <v>2017092809</v>
      </c>
      <c r="D22" s="132">
        <v>0</v>
      </c>
      <c r="E22" s="127">
        <v>0</v>
      </c>
      <c r="F22" s="132">
        <f t="shared" si="1"/>
        <v>2017092809</v>
      </c>
    </row>
    <row r="23" spans="1:6" s="103" customFormat="1" ht="60" customHeight="1">
      <c r="A23" s="137" t="s">
        <v>33</v>
      </c>
      <c r="B23" s="126" t="s">
        <v>34</v>
      </c>
      <c r="C23" s="127">
        <f>'[1]Kmd. Önkorm.kötelező '!$C21</f>
        <v>127751467</v>
      </c>
      <c r="D23" s="127">
        <v>0</v>
      </c>
      <c r="E23" s="127">
        <v>0</v>
      </c>
      <c r="F23" s="127">
        <f t="shared" si="1"/>
        <v>127751467</v>
      </c>
    </row>
    <row r="24" spans="1:6" s="103" customFormat="1" ht="60" customHeight="1">
      <c r="A24" s="137" t="s">
        <v>268</v>
      </c>
      <c r="B24" s="126" t="s">
        <v>267</v>
      </c>
      <c r="C24" s="127">
        <f>'[1]Kmd. Önkorm.kötelező '!$C22</f>
        <v>0</v>
      </c>
      <c r="D24" s="127">
        <v>0</v>
      </c>
      <c r="E24" s="127">
        <v>0</v>
      </c>
      <c r="F24" s="127">
        <f t="shared" si="1"/>
        <v>0</v>
      </c>
    </row>
    <row r="25" spans="1:6" s="103" customFormat="1" ht="60" customHeight="1">
      <c r="A25" s="137" t="s">
        <v>35</v>
      </c>
      <c r="B25" s="126" t="s">
        <v>16</v>
      </c>
      <c r="C25" s="127">
        <f>'[1]Kmd. Önkorm.kötelező '!$C23</f>
        <v>32904957</v>
      </c>
      <c r="D25" s="127">
        <v>0</v>
      </c>
      <c r="E25" s="127">
        <v>0</v>
      </c>
      <c r="F25" s="127">
        <f t="shared" si="1"/>
        <v>32904957</v>
      </c>
    </row>
    <row r="26" spans="1:6" s="104" customFormat="1" ht="60" customHeight="1">
      <c r="A26" s="139" t="s">
        <v>36</v>
      </c>
      <c r="B26" s="133" t="s">
        <v>15</v>
      </c>
      <c r="C26" s="132">
        <f>'[1]Kmd. Önkorm.kötelező '!$C24</f>
        <v>160656424</v>
      </c>
      <c r="D26" s="132">
        <v>0</v>
      </c>
      <c r="E26" s="127">
        <v>0</v>
      </c>
      <c r="F26" s="132">
        <f t="shared" si="1"/>
        <v>160656424</v>
      </c>
    </row>
    <row r="27" spans="1:6" s="103" customFormat="1" ht="60" customHeight="1">
      <c r="A27" s="137" t="s">
        <v>250</v>
      </c>
      <c r="B27" s="126" t="s">
        <v>249</v>
      </c>
      <c r="C27" s="127">
        <f>'[1]Kmd. Önkorm.kötelező '!$C25</f>
        <v>0</v>
      </c>
      <c r="D27" s="127">
        <v>0</v>
      </c>
      <c r="E27" s="127">
        <v>0</v>
      </c>
      <c r="F27" s="127">
        <f t="shared" si="1"/>
        <v>0</v>
      </c>
    </row>
    <row r="28" spans="1:6" s="103" customFormat="1" ht="60" customHeight="1">
      <c r="A28" s="137" t="s">
        <v>291</v>
      </c>
      <c r="B28" s="126" t="s">
        <v>37</v>
      </c>
      <c r="C28" s="127">
        <f>'[1]Kmd. Önkorm.kötelező '!$C26</f>
        <v>14839295</v>
      </c>
      <c r="D28" s="127">
        <v>0</v>
      </c>
      <c r="E28" s="127">
        <v>0</v>
      </c>
      <c r="F28" s="127">
        <f t="shared" si="1"/>
        <v>14839295</v>
      </c>
    </row>
    <row r="29" spans="1:6" s="103" customFormat="1" ht="60" customHeight="1">
      <c r="A29" s="137" t="s">
        <v>119</v>
      </c>
      <c r="B29" s="126" t="s">
        <v>26</v>
      </c>
      <c r="C29" s="127">
        <f>'[1]Kmd. Önkorm.kötelező '!$C27</f>
        <v>57649284</v>
      </c>
      <c r="D29" s="127">
        <v>0</v>
      </c>
      <c r="E29" s="127">
        <v>0</v>
      </c>
      <c r="F29" s="127">
        <f t="shared" si="1"/>
        <v>57649284</v>
      </c>
    </row>
    <row r="30" spans="1:6" s="104" customFormat="1" ht="60" customHeight="1">
      <c r="A30" s="139" t="s">
        <v>38</v>
      </c>
      <c r="B30" s="133" t="s">
        <v>17</v>
      </c>
      <c r="C30" s="132">
        <f>'[1]Kmd. Önkorm.kötelező '!$C28</f>
        <v>72488579</v>
      </c>
      <c r="D30" s="132">
        <v>0</v>
      </c>
      <c r="E30" s="127">
        <v>0</v>
      </c>
      <c r="F30" s="132">
        <f t="shared" si="1"/>
        <v>72488579</v>
      </c>
    </row>
    <row r="31" spans="1:6" s="104" customFormat="1" ht="60" customHeight="1">
      <c r="A31" s="139" t="s">
        <v>120</v>
      </c>
      <c r="B31" s="133"/>
      <c r="C31" s="127">
        <f>'[1]Kmd. Önkorm.kötelező '!$C29</f>
        <v>2250237812</v>
      </c>
      <c r="D31" s="127">
        <v>0</v>
      </c>
      <c r="E31" s="127">
        <v>0</v>
      </c>
      <c r="F31" s="127">
        <f t="shared" si="1"/>
        <v>2250237812</v>
      </c>
    </row>
    <row r="32" spans="1:6" s="104" customFormat="1" ht="60" customHeight="1">
      <c r="A32" s="137" t="s">
        <v>39</v>
      </c>
      <c r="B32" s="116" t="s">
        <v>18</v>
      </c>
      <c r="C32" s="127">
        <f>'[1]Kmd. Önkorm.kötelező '!$C30</f>
        <v>3593661269</v>
      </c>
      <c r="D32" s="127">
        <v>0</v>
      </c>
      <c r="E32" s="127">
        <v>0</v>
      </c>
      <c r="F32" s="127">
        <f t="shared" si="1"/>
        <v>3593661269</v>
      </c>
    </row>
    <row r="33" spans="1:6" s="104" customFormat="1" ht="60" customHeight="1">
      <c r="A33" s="141" t="s">
        <v>251</v>
      </c>
      <c r="B33" s="142" t="s">
        <v>252</v>
      </c>
      <c r="C33" s="132">
        <f>'[1]Kmd. Önkorm.kötelező '!$C31</f>
        <v>708297265</v>
      </c>
      <c r="D33" s="132">
        <v>0</v>
      </c>
      <c r="E33" s="127">
        <v>0</v>
      </c>
      <c r="F33" s="132">
        <f t="shared" si="1"/>
        <v>708297265</v>
      </c>
    </row>
    <row r="34" spans="1:6" s="104" customFormat="1" ht="60" customHeight="1">
      <c r="A34" s="141" t="s">
        <v>257</v>
      </c>
      <c r="B34" s="142" t="s">
        <v>258</v>
      </c>
      <c r="C34" s="127">
        <f>'[1]Kmd. Önkorm.kötelező '!$C32</f>
        <v>4301958534</v>
      </c>
      <c r="D34" s="127">
        <v>0</v>
      </c>
      <c r="E34" s="127">
        <v>0</v>
      </c>
      <c r="F34" s="127">
        <f t="shared" si="1"/>
        <v>4301958534</v>
      </c>
    </row>
    <row r="35" spans="1:6" s="105" customFormat="1" ht="60" customHeight="1">
      <c r="A35" s="137" t="s">
        <v>197</v>
      </c>
      <c r="B35" s="296">
        <v>12</v>
      </c>
      <c r="C35" s="296"/>
      <c r="D35" s="296"/>
      <c r="E35" s="296"/>
      <c r="F35" s="296"/>
    </row>
    <row r="36" spans="1:6" s="105" customFormat="1" ht="39.950000000000003" customHeight="1">
      <c r="A36" s="295" t="s">
        <v>0</v>
      </c>
      <c r="B36" s="266" t="s">
        <v>316</v>
      </c>
      <c r="C36" s="284" t="s">
        <v>176</v>
      </c>
      <c r="D36" s="285"/>
      <c r="E36" s="285"/>
      <c r="F36" s="285"/>
    </row>
    <row r="37" spans="1:6" s="105" customFormat="1" ht="39.950000000000003" customHeight="1">
      <c r="A37" s="295"/>
      <c r="B37" s="267"/>
      <c r="C37" s="286"/>
      <c r="D37" s="287"/>
      <c r="E37" s="287"/>
      <c r="F37" s="287"/>
    </row>
    <row r="38" spans="1:6" s="105" customFormat="1" ht="91.5">
      <c r="A38" s="295"/>
      <c r="B38" s="268"/>
      <c r="C38" s="115" t="s">
        <v>314</v>
      </c>
      <c r="D38" s="115" t="s">
        <v>315</v>
      </c>
      <c r="E38" s="115" t="s">
        <v>313</v>
      </c>
      <c r="F38" s="116" t="s">
        <v>260</v>
      </c>
    </row>
    <row r="39" spans="1:6" s="105" customFormat="1" ht="60" customHeight="1">
      <c r="A39" s="128" t="s">
        <v>485</v>
      </c>
      <c r="B39" s="126" t="s">
        <v>486</v>
      </c>
      <c r="C39" s="143">
        <f>'[1]Kmd. Hivatal kötelező'!$C2</f>
        <v>131788808</v>
      </c>
      <c r="D39" s="143">
        <v>0</v>
      </c>
      <c r="E39" s="143">
        <f>'[1]Kmd. Hivatal állami felad.'!$AX2</f>
        <v>37752000</v>
      </c>
      <c r="F39" s="143">
        <f>SUM(C39:E39)</f>
        <v>169540808</v>
      </c>
    </row>
    <row r="40" spans="1:6" s="105" customFormat="1" ht="60" customHeight="1">
      <c r="A40" s="128" t="s">
        <v>487</v>
      </c>
      <c r="B40" s="126" t="s">
        <v>488</v>
      </c>
      <c r="C40" s="143">
        <f>'[1]Kmd. Hivatal kötelező'!$C3</f>
        <v>0</v>
      </c>
      <c r="D40" s="143">
        <v>0</v>
      </c>
      <c r="E40" s="143">
        <f>'[1]Kmd. Hivatal állami felad.'!$AX3</f>
        <v>0</v>
      </c>
      <c r="F40" s="143">
        <f t="shared" ref="F40:F69" si="3">SUM(C40:E40)</f>
        <v>0</v>
      </c>
    </row>
    <row r="41" spans="1:6" s="105" customFormat="1" ht="60" customHeight="1">
      <c r="A41" s="130" t="s">
        <v>19</v>
      </c>
      <c r="B41" s="131" t="s">
        <v>4</v>
      </c>
      <c r="C41" s="144">
        <f>'[1]Kmd. Hivatal kötelező'!$C4</f>
        <v>131788808</v>
      </c>
      <c r="D41" s="144">
        <v>0</v>
      </c>
      <c r="E41" s="143">
        <f>'[1]Kmd. Hivatal állami felad.'!$AX4</f>
        <v>37752000</v>
      </c>
      <c r="F41" s="144">
        <f t="shared" si="3"/>
        <v>169540808</v>
      </c>
    </row>
    <row r="42" spans="1:6" s="105" customFormat="1" ht="60" customHeight="1">
      <c r="A42" s="130" t="s">
        <v>20</v>
      </c>
      <c r="B42" s="133" t="s">
        <v>5</v>
      </c>
      <c r="C42" s="144">
        <f>'[1]Kmd. Hivatal kötelező'!$C5</f>
        <v>29864996</v>
      </c>
      <c r="D42" s="144">
        <v>0</v>
      </c>
      <c r="E42" s="143">
        <f>'[1]Kmd. Hivatal állami felad.'!$AX5</f>
        <v>7362000</v>
      </c>
      <c r="F42" s="144">
        <f t="shared" si="3"/>
        <v>37226996</v>
      </c>
    </row>
    <row r="43" spans="1:6" s="105" customFormat="1" ht="60" customHeight="1">
      <c r="A43" s="130" t="s">
        <v>21</v>
      </c>
      <c r="B43" s="131" t="s">
        <v>6</v>
      </c>
      <c r="C43" s="144">
        <f>'[1]Kmd. Hivatal kötelező'!$C6</f>
        <v>34800000</v>
      </c>
      <c r="D43" s="144">
        <v>0</v>
      </c>
      <c r="E43" s="143">
        <f>'[1]Kmd. Hivatal állami felad.'!$AX6</f>
        <v>4500000</v>
      </c>
      <c r="F43" s="144">
        <f t="shared" si="3"/>
        <v>39300000</v>
      </c>
    </row>
    <row r="44" spans="1:6" s="105" customFormat="1" ht="60" customHeight="1">
      <c r="A44" s="130" t="s">
        <v>22</v>
      </c>
      <c r="B44" s="134" t="s">
        <v>7</v>
      </c>
      <c r="C44" s="144">
        <f>'[1]Kmd. Hivatal kötelező'!$C7</f>
        <v>0</v>
      </c>
      <c r="D44" s="144">
        <v>0</v>
      </c>
      <c r="E44" s="143">
        <f>'[1]Kmd. Hivatal állami felad.'!$AX7</f>
        <v>0</v>
      </c>
      <c r="F44" s="144">
        <f t="shared" si="3"/>
        <v>0</v>
      </c>
    </row>
    <row r="45" spans="1:6" s="105" customFormat="1" ht="60" customHeight="1">
      <c r="A45" s="125" t="s">
        <v>23</v>
      </c>
      <c r="B45" s="126" t="s">
        <v>24</v>
      </c>
      <c r="C45" s="143">
        <f>'[1]Kmd. Hivatal kötelező'!$C8</f>
        <v>0</v>
      </c>
      <c r="D45" s="143">
        <v>0</v>
      </c>
      <c r="E45" s="143">
        <f>'[1]Kmd. Hivatal állami felad.'!$AX8</f>
        <v>0</v>
      </c>
      <c r="F45" s="143">
        <f t="shared" si="3"/>
        <v>0</v>
      </c>
    </row>
    <row r="46" spans="1:6" s="105" customFormat="1" ht="60" customHeight="1">
      <c r="A46" s="125" t="s">
        <v>8</v>
      </c>
      <c r="B46" s="135" t="s">
        <v>9</v>
      </c>
      <c r="C46" s="143">
        <f>'[1]Kmd. Hivatal kötelező'!$C9</f>
        <v>0</v>
      </c>
      <c r="D46" s="143">
        <v>0</v>
      </c>
      <c r="E46" s="143">
        <f>'[1]Kmd. Hivatal állami felad.'!$AX9</f>
        <v>0</v>
      </c>
      <c r="F46" s="143">
        <f t="shared" si="3"/>
        <v>0</v>
      </c>
    </row>
    <row r="47" spans="1:6" s="105" customFormat="1" ht="60" customHeight="1">
      <c r="A47" s="128" t="s">
        <v>318</v>
      </c>
      <c r="B47" s="199" t="s">
        <v>319</v>
      </c>
      <c r="C47" s="143">
        <f>'[1]Kmd. Hivatal kötelező'!$C10</f>
        <v>0</v>
      </c>
      <c r="D47" s="143">
        <v>0</v>
      </c>
      <c r="E47" s="143">
        <f>'[1]Kmd. Hivatal állami felad.'!$AX10</f>
        <v>0</v>
      </c>
      <c r="F47" s="143">
        <f t="shared" ref="F47" si="4">SUM(C47:E47)</f>
        <v>0</v>
      </c>
    </row>
    <row r="48" spans="1:6" s="105" customFormat="1" ht="60" customHeight="1">
      <c r="A48" s="136" t="s">
        <v>25</v>
      </c>
      <c r="B48" s="129" t="s">
        <v>11</v>
      </c>
      <c r="C48" s="143">
        <f>'[1]Kmd. Hivatal kötelező'!$C11</f>
        <v>0</v>
      </c>
      <c r="D48" s="143">
        <v>0</v>
      </c>
      <c r="E48" s="143">
        <f>'[1]Kmd. Hivatal állami felad.'!$AX11</f>
        <v>0</v>
      </c>
      <c r="F48" s="143">
        <f t="shared" si="3"/>
        <v>0</v>
      </c>
    </row>
    <row r="49" spans="1:6" s="105" customFormat="1" ht="60" customHeight="1">
      <c r="A49" s="125" t="s">
        <v>116</v>
      </c>
      <c r="B49" s="129" t="s">
        <v>26</v>
      </c>
      <c r="C49" s="143">
        <f>'[1]Kmd. Hivatal kötelező'!$C12</f>
        <v>0</v>
      </c>
      <c r="D49" s="143">
        <v>0</v>
      </c>
      <c r="E49" s="143">
        <f>'[1]Kmd. Hivatal állami felad.'!$AX12</f>
        <v>0</v>
      </c>
      <c r="F49" s="143">
        <f t="shared" si="3"/>
        <v>0</v>
      </c>
    </row>
    <row r="50" spans="1:6" s="105" customFormat="1" ht="60" customHeight="1">
      <c r="A50" s="130" t="s">
        <v>27</v>
      </c>
      <c r="B50" s="131" t="s">
        <v>10</v>
      </c>
      <c r="C50" s="144">
        <f>'[1]Kmd. Hivatal kötelező'!$C13</f>
        <v>0</v>
      </c>
      <c r="D50" s="144">
        <v>0</v>
      </c>
      <c r="E50" s="143">
        <f>'[1]Kmd. Hivatal állami felad.'!$AX13</f>
        <v>0</v>
      </c>
      <c r="F50" s="144">
        <f t="shared" si="3"/>
        <v>0</v>
      </c>
    </row>
    <row r="51" spans="1:6" s="105" customFormat="1" ht="60" customHeight="1">
      <c r="A51" s="130" t="s">
        <v>118</v>
      </c>
      <c r="B51" s="131"/>
      <c r="C51" s="143">
        <f>'[1]Kmd. Hivatal kötelező'!$C14</f>
        <v>196453804</v>
      </c>
      <c r="D51" s="143">
        <v>0</v>
      </c>
      <c r="E51" s="143">
        <f>'[1]Kmd. Hivatal állami felad.'!$AX14</f>
        <v>49614000</v>
      </c>
      <c r="F51" s="143">
        <f t="shared" si="3"/>
        <v>246067804</v>
      </c>
    </row>
    <row r="52" spans="1:6" s="105" customFormat="1" ht="60" customHeight="1">
      <c r="A52" s="128" t="s">
        <v>28</v>
      </c>
      <c r="B52" s="126" t="s">
        <v>12</v>
      </c>
      <c r="C52" s="143">
        <f>'[1]Kmd. Hivatal kötelező'!$C15</f>
        <v>0</v>
      </c>
      <c r="D52" s="143">
        <v>0</v>
      </c>
      <c r="E52" s="143">
        <f>'[1]Kmd. Hivatal állami felad.'!$AX15</f>
        <v>0</v>
      </c>
      <c r="F52" s="143">
        <f t="shared" si="3"/>
        <v>0</v>
      </c>
    </row>
    <row r="53" spans="1:6" s="105" customFormat="1" ht="60" customHeight="1">
      <c r="A53" s="128" t="s">
        <v>287</v>
      </c>
      <c r="B53" s="126" t="s">
        <v>288</v>
      </c>
      <c r="C53" s="143">
        <f>'[1]Kmd. Hivatal kötelező'!$C16</f>
        <v>0</v>
      </c>
      <c r="D53" s="143">
        <v>0</v>
      </c>
      <c r="E53" s="143">
        <f>'[1]Kmd. Hivatal állami felad.'!$AX16</f>
        <v>0</v>
      </c>
      <c r="F53" s="143">
        <f t="shared" si="3"/>
        <v>0</v>
      </c>
    </row>
    <row r="54" spans="1:6" s="105" customFormat="1" ht="60" customHeight="1">
      <c r="A54" s="128" t="s">
        <v>248</v>
      </c>
      <c r="B54" s="126" t="s">
        <v>247</v>
      </c>
      <c r="C54" s="143">
        <f>'[1]Kmd. Hivatal kötelező'!$C17</f>
        <v>0</v>
      </c>
      <c r="D54" s="143">
        <v>0</v>
      </c>
      <c r="E54" s="143">
        <f>'[1]Kmd. Hivatal állami felad.'!$AX17</f>
        <v>0</v>
      </c>
      <c r="F54" s="143">
        <f t="shared" si="3"/>
        <v>0</v>
      </c>
    </row>
    <row r="55" spans="1:6" s="105" customFormat="1" ht="60" customHeight="1">
      <c r="A55" s="137" t="s">
        <v>29</v>
      </c>
      <c r="B55" s="126" t="s">
        <v>30</v>
      </c>
      <c r="C55" s="143">
        <f>'[1]Kmd. Hivatal kötelező'!$C18</f>
        <v>1000000</v>
      </c>
      <c r="D55" s="143">
        <v>0</v>
      </c>
      <c r="E55" s="143">
        <f>'[1]Kmd. Hivatal állami felad.'!$AX18</f>
        <v>0</v>
      </c>
      <c r="F55" s="143">
        <f t="shared" si="3"/>
        <v>1000000</v>
      </c>
    </row>
    <row r="56" spans="1:6" s="105" customFormat="1" ht="60" customHeight="1">
      <c r="A56" s="128" t="s">
        <v>31</v>
      </c>
      <c r="B56" s="138" t="s">
        <v>13</v>
      </c>
      <c r="C56" s="143">
        <f>'[1]Kmd. Hivatal kötelező'!$C19</f>
        <v>270000</v>
      </c>
      <c r="D56" s="143">
        <v>0</v>
      </c>
      <c r="E56" s="143">
        <f>'[1]Kmd. Hivatal állami felad.'!$AX19</f>
        <v>0</v>
      </c>
      <c r="F56" s="143">
        <f t="shared" si="3"/>
        <v>270000</v>
      </c>
    </row>
    <row r="57" spans="1:6" s="105" customFormat="1" ht="60" customHeight="1">
      <c r="A57" s="139" t="s">
        <v>32</v>
      </c>
      <c r="B57" s="140" t="s">
        <v>14</v>
      </c>
      <c r="C57" s="144">
        <f>'[1]Kmd. Hivatal kötelező'!$C20</f>
        <v>1270000</v>
      </c>
      <c r="D57" s="144">
        <v>0</v>
      </c>
      <c r="E57" s="143">
        <f>'[1]Kmd. Hivatal állami felad.'!$AX20</f>
        <v>0</v>
      </c>
      <c r="F57" s="144">
        <f t="shared" si="3"/>
        <v>1270000</v>
      </c>
    </row>
    <row r="58" spans="1:6" s="105" customFormat="1" ht="60" customHeight="1">
      <c r="A58" s="137" t="s">
        <v>33</v>
      </c>
      <c r="B58" s="126" t="s">
        <v>34</v>
      </c>
      <c r="C58" s="143">
        <f>'[1]Kmd. Hivatal kötelező'!$C21</f>
        <v>0</v>
      </c>
      <c r="D58" s="143">
        <v>0</v>
      </c>
      <c r="E58" s="143">
        <f>'[1]Kmd. Hivatal állami felad.'!$AX21</f>
        <v>0</v>
      </c>
      <c r="F58" s="143">
        <f t="shared" si="3"/>
        <v>0</v>
      </c>
    </row>
    <row r="59" spans="1:6" s="105" customFormat="1" ht="60" customHeight="1">
      <c r="A59" s="137" t="s">
        <v>268</v>
      </c>
      <c r="B59" s="126" t="s">
        <v>267</v>
      </c>
      <c r="C59" s="143">
        <f>'[1]Kmd. Hivatal kötelező'!$C22</f>
        <v>0</v>
      </c>
      <c r="D59" s="143">
        <v>0</v>
      </c>
      <c r="E59" s="143">
        <f>'[1]Kmd. Hivatal állami felad.'!$AX22</f>
        <v>0</v>
      </c>
      <c r="F59" s="143">
        <f t="shared" si="3"/>
        <v>0</v>
      </c>
    </row>
    <row r="60" spans="1:6" s="105" customFormat="1" ht="60" customHeight="1">
      <c r="A60" s="137" t="s">
        <v>35</v>
      </c>
      <c r="B60" s="126" t="s">
        <v>16</v>
      </c>
      <c r="C60" s="143">
        <f>'[1]Kmd. Hivatal kötelező'!$C23</f>
        <v>0</v>
      </c>
      <c r="D60" s="143">
        <v>0</v>
      </c>
      <c r="E60" s="143">
        <f>'[1]Kmd. Hivatal állami felad.'!$AX23</f>
        <v>0</v>
      </c>
      <c r="F60" s="143">
        <f t="shared" si="3"/>
        <v>0</v>
      </c>
    </row>
    <row r="61" spans="1:6" s="105" customFormat="1" ht="60" customHeight="1">
      <c r="A61" s="128" t="s">
        <v>36</v>
      </c>
      <c r="B61" s="126" t="s">
        <v>15</v>
      </c>
      <c r="C61" s="143">
        <f>'[1]Kmd. Hivatal kötelező'!$C24</f>
        <v>0</v>
      </c>
      <c r="D61" s="143">
        <v>0</v>
      </c>
      <c r="E61" s="143">
        <f>'[1]Kmd. Hivatal állami felad.'!$AX24</f>
        <v>0</v>
      </c>
      <c r="F61" s="143">
        <f t="shared" si="3"/>
        <v>0</v>
      </c>
    </row>
    <row r="62" spans="1:6" s="105" customFormat="1" ht="60" customHeight="1">
      <c r="A62" s="137" t="s">
        <v>250</v>
      </c>
      <c r="B62" s="126" t="s">
        <v>249</v>
      </c>
      <c r="C62" s="143">
        <f>'[1]Kmd. Hivatal kötelező'!$C25</f>
        <v>0</v>
      </c>
      <c r="D62" s="143">
        <v>0</v>
      </c>
      <c r="E62" s="143">
        <f>'[1]Kmd. Hivatal állami felad.'!$AX25</f>
        <v>0</v>
      </c>
      <c r="F62" s="143">
        <f t="shared" si="3"/>
        <v>0</v>
      </c>
    </row>
    <row r="63" spans="1:6" s="105" customFormat="1" ht="60" customHeight="1">
      <c r="A63" s="137" t="s">
        <v>291</v>
      </c>
      <c r="B63" s="126" t="s">
        <v>37</v>
      </c>
      <c r="C63" s="143">
        <f>'[1]Kmd. Hivatal kötelező'!$C26</f>
        <v>0</v>
      </c>
      <c r="D63" s="143">
        <v>0</v>
      </c>
      <c r="E63" s="143">
        <f>'[1]Kmd. Hivatal állami felad.'!$AX26</f>
        <v>0</v>
      </c>
      <c r="F63" s="143">
        <f t="shared" si="3"/>
        <v>0</v>
      </c>
    </row>
    <row r="64" spans="1:6" s="105" customFormat="1" ht="60" customHeight="1">
      <c r="A64" s="137" t="s">
        <v>119</v>
      </c>
      <c r="B64" s="126"/>
      <c r="C64" s="143">
        <f>'[1]Kmd. Hivatal kötelező'!$C27</f>
        <v>0</v>
      </c>
      <c r="D64" s="143">
        <v>0</v>
      </c>
      <c r="E64" s="143">
        <f>'[1]Kmd. Hivatal állami felad.'!$AX27</f>
        <v>0</v>
      </c>
      <c r="F64" s="143">
        <f t="shared" si="3"/>
        <v>0</v>
      </c>
    </row>
    <row r="65" spans="1:6" s="105" customFormat="1" ht="60" customHeight="1">
      <c r="A65" s="139" t="s">
        <v>38</v>
      </c>
      <c r="B65" s="133" t="s">
        <v>17</v>
      </c>
      <c r="C65" s="144">
        <f>'[1]Kmd. Hivatal kötelező'!$C28</f>
        <v>0</v>
      </c>
      <c r="D65" s="144">
        <v>0</v>
      </c>
      <c r="E65" s="143">
        <f>'[1]Kmd. Hivatal állami felad.'!$AX28</f>
        <v>0</v>
      </c>
      <c r="F65" s="144">
        <f t="shared" si="3"/>
        <v>0</v>
      </c>
    </row>
    <row r="66" spans="1:6" s="105" customFormat="1" ht="60" customHeight="1">
      <c r="A66" s="139" t="s">
        <v>120</v>
      </c>
      <c r="B66" s="133"/>
      <c r="C66" s="143">
        <f>'[1]Kmd. Hivatal kötelező'!$C29</f>
        <v>1270000</v>
      </c>
      <c r="D66" s="143">
        <v>0</v>
      </c>
      <c r="E66" s="143">
        <f>'[1]Kmd. Hivatal állami felad.'!$AX29</f>
        <v>0</v>
      </c>
      <c r="F66" s="143">
        <f t="shared" si="3"/>
        <v>1270000</v>
      </c>
    </row>
    <row r="67" spans="1:6" s="105" customFormat="1" ht="60" customHeight="1">
      <c r="A67" s="137" t="s">
        <v>39</v>
      </c>
      <c r="B67" s="116" t="s">
        <v>18</v>
      </c>
      <c r="C67" s="143">
        <f>'[1]Kmd. Hivatal kötelező'!$C30</f>
        <v>197723804</v>
      </c>
      <c r="D67" s="143">
        <v>0</v>
      </c>
      <c r="E67" s="143">
        <f>'[1]Kmd. Hivatal állami felad.'!$AX30</f>
        <v>49614000</v>
      </c>
      <c r="F67" s="143">
        <f t="shared" si="3"/>
        <v>247337804</v>
      </c>
    </row>
    <row r="68" spans="1:6" s="105" customFormat="1" ht="60" customHeight="1">
      <c r="A68" s="141" t="s">
        <v>251</v>
      </c>
      <c r="B68" s="142" t="s">
        <v>252</v>
      </c>
      <c r="C68" s="144">
        <f>'[1]Kmd. Hivatal kötelező'!$C31</f>
        <v>0</v>
      </c>
      <c r="D68" s="144">
        <v>0</v>
      </c>
      <c r="E68" s="143">
        <f>'[1]Kmd. Hivatal állami felad.'!$AX31</f>
        <v>0</v>
      </c>
      <c r="F68" s="144">
        <f t="shared" si="3"/>
        <v>0</v>
      </c>
    </row>
    <row r="69" spans="1:6" s="105" customFormat="1" ht="60" customHeight="1">
      <c r="A69" s="141" t="s">
        <v>257</v>
      </c>
      <c r="B69" s="142" t="s">
        <v>258</v>
      </c>
      <c r="C69" s="143">
        <f>'[1]Kmd. Hivatal kötelező'!$C32</f>
        <v>197723804</v>
      </c>
      <c r="D69" s="143">
        <v>0</v>
      </c>
      <c r="E69" s="143">
        <f>'[1]Kmd. Hivatal állami felad.'!$AX32</f>
        <v>49614000</v>
      </c>
      <c r="F69" s="143">
        <f t="shared" si="3"/>
        <v>247337804</v>
      </c>
    </row>
    <row r="70" spans="1:6" s="105" customFormat="1" ht="60" customHeight="1">
      <c r="A70" s="136" t="s">
        <v>197</v>
      </c>
      <c r="B70" s="125"/>
      <c r="C70" s="283">
        <v>44</v>
      </c>
      <c r="D70" s="283"/>
      <c r="E70" s="283"/>
      <c r="F70" s="283"/>
    </row>
    <row r="71" spans="1:6" s="105" customFormat="1" ht="39.950000000000003" customHeight="1">
      <c r="A71" s="295" t="s">
        <v>0</v>
      </c>
      <c r="B71" s="266" t="s">
        <v>316</v>
      </c>
      <c r="C71" s="275" t="s">
        <v>3</v>
      </c>
      <c r="D71" s="290"/>
      <c r="E71" s="290"/>
      <c r="F71" s="290"/>
    </row>
    <row r="72" spans="1:6" s="105" customFormat="1" ht="39.950000000000003" customHeight="1">
      <c r="A72" s="295"/>
      <c r="B72" s="267"/>
      <c r="C72" s="290"/>
      <c r="D72" s="290"/>
      <c r="E72" s="290"/>
      <c r="F72" s="290"/>
    </row>
    <row r="73" spans="1:6" s="105" customFormat="1" ht="91.5">
      <c r="A73" s="295"/>
      <c r="B73" s="268"/>
      <c r="C73" s="115" t="s">
        <v>314</v>
      </c>
      <c r="D73" s="115" t="s">
        <v>315</v>
      </c>
      <c r="E73" s="115" t="s">
        <v>313</v>
      </c>
      <c r="F73" s="116" t="s">
        <v>260</v>
      </c>
    </row>
    <row r="74" spans="1:6" s="105" customFormat="1" ht="60" customHeight="1">
      <c r="A74" s="128" t="s">
        <v>485</v>
      </c>
      <c r="B74" s="126" t="s">
        <v>486</v>
      </c>
      <c r="C74" s="127">
        <f>'[1]Kmd. Város Gondn.kötelező'!$C2</f>
        <v>78042312</v>
      </c>
      <c r="D74" s="143">
        <v>0</v>
      </c>
      <c r="E74" s="143">
        <v>0</v>
      </c>
      <c r="F74" s="143">
        <f>SUM(C74:E74)</f>
        <v>78042312</v>
      </c>
    </row>
    <row r="75" spans="1:6" s="105" customFormat="1" ht="60" customHeight="1">
      <c r="A75" s="128" t="s">
        <v>487</v>
      </c>
      <c r="B75" s="126" t="s">
        <v>488</v>
      </c>
      <c r="C75" s="127">
        <f>'[1]Kmd. Város Gondn.kötelező'!$C3</f>
        <v>0</v>
      </c>
      <c r="D75" s="143">
        <v>0</v>
      </c>
      <c r="E75" s="143">
        <v>0</v>
      </c>
      <c r="F75" s="143">
        <f t="shared" ref="F75:F104" si="5">SUM(C75:E75)</f>
        <v>0</v>
      </c>
    </row>
    <row r="76" spans="1:6" s="105" customFormat="1" ht="60" customHeight="1">
      <c r="A76" s="130" t="s">
        <v>19</v>
      </c>
      <c r="B76" s="131" t="s">
        <v>4</v>
      </c>
      <c r="C76" s="132">
        <f>'[1]Kmd. Város Gondn.kötelező'!$C4</f>
        <v>78042312</v>
      </c>
      <c r="D76" s="144">
        <v>0</v>
      </c>
      <c r="E76" s="144">
        <v>0</v>
      </c>
      <c r="F76" s="144">
        <f t="shared" si="5"/>
        <v>78042312</v>
      </c>
    </row>
    <row r="77" spans="1:6" s="105" customFormat="1" ht="60" customHeight="1">
      <c r="A77" s="130" t="s">
        <v>20</v>
      </c>
      <c r="B77" s="133" t="s">
        <v>5</v>
      </c>
      <c r="C77" s="132">
        <f>'[1]Kmd. Város Gondn.kötelező'!$C5</f>
        <v>17424651</v>
      </c>
      <c r="D77" s="144">
        <v>0</v>
      </c>
      <c r="E77" s="144">
        <v>0</v>
      </c>
      <c r="F77" s="144">
        <f t="shared" si="5"/>
        <v>17424651</v>
      </c>
    </row>
    <row r="78" spans="1:6" s="105" customFormat="1" ht="60" customHeight="1">
      <c r="A78" s="130" t="s">
        <v>21</v>
      </c>
      <c r="B78" s="131" t="s">
        <v>6</v>
      </c>
      <c r="C78" s="132">
        <f>'[1]Kmd. Város Gondn.kötelező'!$C6</f>
        <v>314700861</v>
      </c>
      <c r="D78" s="144">
        <v>0</v>
      </c>
      <c r="E78" s="144">
        <v>0</v>
      </c>
      <c r="F78" s="144">
        <f t="shared" si="5"/>
        <v>314700861</v>
      </c>
    </row>
    <row r="79" spans="1:6" s="105" customFormat="1" ht="60" customHeight="1">
      <c r="A79" s="130" t="s">
        <v>22</v>
      </c>
      <c r="B79" s="134" t="s">
        <v>7</v>
      </c>
      <c r="C79" s="132">
        <f>'[1]Kmd. Város Gondn.kötelező'!$C7</f>
        <v>0</v>
      </c>
      <c r="D79" s="144">
        <v>0</v>
      </c>
      <c r="E79" s="144">
        <v>0</v>
      </c>
      <c r="F79" s="144">
        <f t="shared" si="5"/>
        <v>0</v>
      </c>
    </row>
    <row r="80" spans="1:6" s="105" customFormat="1" ht="60" customHeight="1">
      <c r="A80" s="125" t="s">
        <v>23</v>
      </c>
      <c r="B80" s="126" t="s">
        <v>24</v>
      </c>
      <c r="C80" s="127">
        <f>'[1]Kmd. Város Gondn.kötelező'!$C8</f>
        <v>0</v>
      </c>
      <c r="D80" s="143">
        <v>0</v>
      </c>
      <c r="E80" s="143">
        <v>0</v>
      </c>
      <c r="F80" s="143">
        <f t="shared" si="5"/>
        <v>0</v>
      </c>
    </row>
    <row r="81" spans="1:6" s="105" customFormat="1" ht="60" customHeight="1">
      <c r="A81" s="125" t="s">
        <v>8</v>
      </c>
      <c r="B81" s="135" t="s">
        <v>9</v>
      </c>
      <c r="C81" s="127">
        <f>'[1]Kmd. Város Gondn.kötelező'!$C9</f>
        <v>0</v>
      </c>
      <c r="D81" s="143">
        <v>0</v>
      </c>
      <c r="E81" s="143">
        <v>0</v>
      </c>
      <c r="F81" s="143">
        <f t="shared" si="5"/>
        <v>0</v>
      </c>
    </row>
    <row r="82" spans="1:6" s="105" customFormat="1" ht="60" customHeight="1">
      <c r="A82" s="128" t="s">
        <v>318</v>
      </c>
      <c r="B82" s="199" t="s">
        <v>319</v>
      </c>
      <c r="C82" s="127">
        <f>'[1]Kmd. Város Gondn.kötelező'!$C10</f>
        <v>0</v>
      </c>
      <c r="D82" s="143">
        <v>0</v>
      </c>
      <c r="E82" s="143">
        <v>0</v>
      </c>
      <c r="F82" s="143">
        <f t="shared" ref="F82" si="6">SUM(C82:E82)</f>
        <v>0</v>
      </c>
    </row>
    <row r="83" spans="1:6" s="105" customFormat="1" ht="60" customHeight="1">
      <c r="A83" s="136" t="s">
        <v>25</v>
      </c>
      <c r="B83" s="129" t="s">
        <v>11</v>
      </c>
      <c r="C83" s="127">
        <f>'[1]Kmd. Város Gondn.kötelező'!$C11</f>
        <v>0</v>
      </c>
      <c r="D83" s="143">
        <v>0</v>
      </c>
      <c r="E83" s="143">
        <v>0</v>
      </c>
      <c r="F83" s="143">
        <f t="shared" si="5"/>
        <v>0</v>
      </c>
    </row>
    <row r="84" spans="1:6" s="105" customFormat="1" ht="60" customHeight="1">
      <c r="A84" s="125" t="s">
        <v>116</v>
      </c>
      <c r="B84" s="129" t="s">
        <v>26</v>
      </c>
      <c r="C84" s="127">
        <f>'[1]Kmd. Város Gondn.kötelező'!$C12</f>
        <v>0</v>
      </c>
      <c r="D84" s="143">
        <v>0</v>
      </c>
      <c r="E84" s="143">
        <v>0</v>
      </c>
      <c r="F84" s="143">
        <f t="shared" si="5"/>
        <v>0</v>
      </c>
    </row>
    <row r="85" spans="1:6" s="105" customFormat="1" ht="60" customHeight="1">
      <c r="A85" s="130" t="s">
        <v>27</v>
      </c>
      <c r="B85" s="131" t="s">
        <v>10</v>
      </c>
      <c r="C85" s="132">
        <f>'[1]Kmd. Város Gondn.kötelező'!$C13</f>
        <v>0</v>
      </c>
      <c r="D85" s="144">
        <v>0</v>
      </c>
      <c r="E85" s="144">
        <v>0</v>
      </c>
      <c r="F85" s="144">
        <f t="shared" si="5"/>
        <v>0</v>
      </c>
    </row>
    <row r="86" spans="1:6" s="105" customFormat="1" ht="60" customHeight="1">
      <c r="A86" s="130" t="s">
        <v>118</v>
      </c>
      <c r="B86" s="131"/>
      <c r="C86" s="127">
        <f>'[1]Kmd. Város Gondn.kötelező'!$C14</f>
        <v>410167824</v>
      </c>
      <c r="D86" s="143">
        <v>0</v>
      </c>
      <c r="E86" s="143">
        <v>0</v>
      </c>
      <c r="F86" s="143">
        <f t="shared" si="5"/>
        <v>410167824</v>
      </c>
    </row>
    <row r="87" spans="1:6" s="105" customFormat="1" ht="60" customHeight="1">
      <c r="A87" s="128" t="s">
        <v>28</v>
      </c>
      <c r="B87" s="126" t="s">
        <v>12</v>
      </c>
      <c r="C87" s="127">
        <f>'[1]Kmd. Város Gondn.kötelező'!$C15</f>
        <v>0</v>
      </c>
      <c r="D87" s="143">
        <v>0</v>
      </c>
      <c r="E87" s="143">
        <v>0</v>
      </c>
      <c r="F87" s="143">
        <f t="shared" si="5"/>
        <v>0</v>
      </c>
    </row>
    <row r="88" spans="1:6" s="105" customFormat="1" ht="60" customHeight="1">
      <c r="A88" s="128" t="s">
        <v>287</v>
      </c>
      <c r="B88" s="126" t="s">
        <v>288</v>
      </c>
      <c r="C88" s="127">
        <f>'[1]Kmd. Város Gondn.kötelező'!$C16</f>
        <v>0</v>
      </c>
      <c r="D88" s="143">
        <v>0</v>
      </c>
      <c r="E88" s="143">
        <v>0</v>
      </c>
      <c r="F88" s="143">
        <f t="shared" si="5"/>
        <v>0</v>
      </c>
    </row>
    <row r="89" spans="1:6" s="105" customFormat="1" ht="60" customHeight="1">
      <c r="A89" s="128" t="s">
        <v>248</v>
      </c>
      <c r="B89" s="126" t="s">
        <v>247</v>
      </c>
      <c r="C89" s="127">
        <f>'[1]Kmd. Város Gondn.kötelező'!$C17</f>
        <v>0</v>
      </c>
      <c r="D89" s="143">
        <v>0</v>
      </c>
      <c r="E89" s="143">
        <v>0</v>
      </c>
      <c r="F89" s="143">
        <f t="shared" si="5"/>
        <v>0</v>
      </c>
    </row>
    <row r="90" spans="1:6" s="105" customFormat="1" ht="60" customHeight="1">
      <c r="A90" s="137" t="s">
        <v>29</v>
      </c>
      <c r="B90" s="126" t="s">
        <v>30</v>
      </c>
      <c r="C90" s="127">
        <f>'[1]Kmd. Város Gondn.kötelező'!$C18</f>
        <v>4633748</v>
      </c>
      <c r="D90" s="143">
        <v>0</v>
      </c>
      <c r="E90" s="143">
        <v>0</v>
      </c>
      <c r="F90" s="143">
        <f t="shared" si="5"/>
        <v>4633748</v>
      </c>
    </row>
    <row r="91" spans="1:6" s="105" customFormat="1" ht="60" customHeight="1">
      <c r="A91" s="128" t="s">
        <v>31</v>
      </c>
      <c r="B91" s="138" t="s">
        <v>13</v>
      </c>
      <c r="C91" s="127">
        <f>'[1]Kmd. Város Gondn.kötelező'!$C19</f>
        <v>1386112</v>
      </c>
      <c r="D91" s="143">
        <v>0</v>
      </c>
      <c r="E91" s="143">
        <v>0</v>
      </c>
      <c r="F91" s="143">
        <f t="shared" si="5"/>
        <v>1386112</v>
      </c>
    </row>
    <row r="92" spans="1:6" s="105" customFormat="1" ht="60" customHeight="1">
      <c r="A92" s="139" t="s">
        <v>32</v>
      </c>
      <c r="B92" s="140" t="s">
        <v>14</v>
      </c>
      <c r="C92" s="132">
        <f>'[1]Kmd. Város Gondn.kötelező'!$C20</f>
        <v>6019860</v>
      </c>
      <c r="D92" s="144">
        <v>0</v>
      </c>
      <c r="E92" s="144">
        <v>0</v>
      </c>
      <c r="F92" s="144">
        <f t="shared" si="5"/>
        <v>6019860</v>
      </c>
    </row>
    <row r="93" spans="1:6" s="105" customFormat="1" ht="60" customHeight="1">
      <c r="A93" s="137" t="s">
        <v>33</v>
      </c>
      <c r="B93" s="126" t="s">
        <v>34</v>
      </c>
      <c r="C93" s="127">
        <f>'[1]Kmd. Város Gondn.kötelező'!$C21</f>
        <v>0</v>
      </c>
      <c r="D93" s="143">
        <v>0</v>
      </c>
      <c r="E93" s="143">
        <v>0</v>
      </c>
      <c r="F93" s="143">
        <f t="shared" si="5"/>
        <v>0</v>
      </c>
    </row>
    <row r="94" spans="1:6" s="105" customFormat="1" ht="60" customHeight="1">
      <c r="A94" s="137" t="s">
        <v>268</v>
      </c>
      <c r="B94" s="126" t="s">
        <v>267</v>
      </c>
      <c r="C94" s="127">
        <f>'[1]Kmd. Város Gondn.kötelező'!$C22</f>
        <v>0</v>
      </c>
      <c r="D94" s="143">
        <v>0</v>
      </c>
      <c r="E94" s="143">
        <v>0</v>
      </c>
      <c r="F94" s="143">
        <f t="shared" si="5"/>
        <v>0</v>
      </c>
    </row>
    <row r="95" spans="1:6" s="105" customFormat="1" ht="60" customHeight="1">
      <c r="A95" s="137" t="s">
        <v>35</v>
      </c>
      <c r="B95" s="126" t="s">
        <v>16</v>
      </c>
      <c r="C95" s="127">
        <f>'[1]Kmd. Város Gondn.kötelező'!$C23</f>
        <v>0</v>
      </c>
      <c r="D95" s="143">
        <v>0</v>
      </c>
      <c r="E95" s="143">
        <v>0</v>
      </c>
      <c r="F95" s="143">
        <f t="shared" si="5"/>
        <v>0</v>
      </c>
    </row>
    <row r="96" spans="1:6" s="105" customFormat="1" ht="60" customHeight="1">
      <c r="A96" s="139" t="s">
        <v>36</v>
      </c>
      <c r="B96" s="133" t="s">
        <v>15</v>
      </c>
      <c r="C96" s="132">
        <f>'[1]Kmd. Város Gondn.kötelező'!$C24</f>
        <v>0</v>
      </c>
      <c r="D96" s="144">
        <v>0</v>
      </c>
      <c r="E96" s="144">
        <v>0</v>
      </c>
      <c r="F96" s="144">
        <f t="shared" si="5"/>
        <v>0</v>
      </c>
    </row>
    <row r="97" spans="1:6" s="105" customFormat="1" ht="60" customHeight="1">
      <c r="A97" s="137" t="s">
        <v>250</v>
      </c>
      <c r="B97" s="126" t="s">
        <v>249</v>
      </c>
      <c r="C97" s="127">
        <f>'[1]Kmd. Város Gondn.kötelező'!$C25</f>
        <v>0</v>
      </c>
      <c r="D97" s="143">
        <v>0</v>
      </c>
      <c r="E97" s="143">
        <v>0</v>
      </c>
      <c r="F97" s="143">
        <f t="shared" si="5"/>
        <v>0</v>
      </c>
    </row>
    <row r="98" spans="1:6" s="105" customFormat="1" ht="60" customHeight="1">
      <c r="A98" s="137" t="s">
        <v>291</v>
      </c>
      <c r="B98" s="126" t="s">
        <v>37</v>
      </c>
      <c r="C98" s="127">
        <f>'[1]Kmd. Város Gondn.kötelező'!$C26</f>
        <v>5800000</v>
      </c>
      <c r="D98" s="143">
        <v>0</v>
      </c>
      <c r="E98" s="143">
        <v>0</v>
      </c>
      <c r="F98" s="143">
        <f t="shared" si="5"/>
        <v>5800000</v>
      </c>
    </row>
    <row r="99" spans="1:6" s="105" customFormat="1" ht="60" customHeight="1">
      <c r="A99" s="137" t="s">
        <v>119</v>
      </c>
      <c r="B99" s="126"/>
      <c r="C99" s="127">
        <f>'[1]Kmd. Város Gondn.kötelező'!$C27</f>
        <v>0</v>
      </c>
      <c r="D99" s="143">
        <v>0</v>
      </c>
      <c r="E99" s="143">
        <v>0</v>
      </c>
      <c r="F99" s="143">
        <f t="shared" si="5"/>
        <v>0</v>
      </c>
    </row>
    <row r="100" spans="1:6" s="105" customFormat="1" ht="60" customHeight="1">
      <c r="A100" s="139" t="s">
        <v>38</v>
      </c>
      <c r="B100" s="133" t="s">
        <v>17</v>
      </c>
      <c r="C100" s="132">
        <f>'[1]Kmd. Város Gondn.kötelező'!$C28</f>
        <v>5800000</v>
      </c>
      <c r="D100" s="144">
        <v>0</v>
      </c>
      <c r="E100" s="144">
        <v>0</v>
      </c>
      <c r="F100" s="144">
        <f t="shared" si="5"/>
        <v>5800000</v>
      </c>
    </row>
    <row r="101" spans="1:6" s="105" customFormat="1" ht="60" customHeight="1">
      <c r="A101" s="139" t="s">
        <v>120</v>
      </c>
      <c r="B101" s="133"/>
      <c r="C101" s="127">
        <f>'[1]Kmd. Város Gondn.kötelező'!$C29</f>
        <v>11819860</v>
      </c>
      <c r="D101" s="143">
        <v>0</v>
      </c>
      <c r="E101" s="143">
        <v>0</v>
      </c>
      <c r="F101" s="143">
        <f t="shared" si="5"/>
        <v>11819860</v>
      </c>
    </row>
    <row r="102" spans="1:6" s="105" customFormat="1" ht="60" customHeight="1">
      <c r="A102" s="137" t="s">
        <v>39</v>
      </c>
      <c r="B102" s="116" t="s">
        <v>18</v>
      </c>
      <c r="C102" s="127">
        <f>'[1]Kmd. Város Gondn.kötelező'!$C30</f>
        <v>421987684</v>
      </c>
      <c r="D102" s="143">
        <v>0</v>
      </c>
      <c r="E102" s="143">
        <v>0</v>
      </c>
      <c r="F102" s="143">
        <f t="shared" si="5"/>
        <v>421987684</v>
      </c>
    </row>
    <row r="103" spans="1:6" s="105" customFormat="1" ht="60" customHeight="1">
      <c r="A103" s="141" t="s">
        <v>251</v>
      </c>
      <c r="B103" s="142" t="s">
        <v>252</v>
      </c>
      <c r="C103" s="132">
        <f>'[1]Kmd. Város Gondn.kötelező'!$C31</f>
        <v>0</v>
      </c>
      <c r="D103" s="144">
        <v>0</v>
      </c>
      <c r="E103" s="144">
        <v>0</v>
      </c>
      <c r="F103" s="144">
        <f t="shared" si="5"/>
        <v>0</v>
      </c>
    </row>
    <row r="104" spans="1:6" s="105" customFormat="1" ht="60" customHeight="1">
      <c r="A104" s="141" t="s">
        <v>257</v>
      </c>
      <c r="B104" s="142" t="s">
        <v>258</v>
      </c>
      <c r="C104" s="127">
        <f>'[1]Kmd. Város Gondn.kötelező'!$C32</f>
        <v>421987684</v>
      </c>
      <c r="D104" s="143">
        <v>0</v>
      </c>
      <c r="E104" s="143">
        <v>0</v>
      </c>
      <c r="F104" s="143">
        <f t="shared" si="5"/>
        <v>421987684</v>
      </c>
    </row>
    <row r="105" spans="1:6" s="105" customFormat="1" ht="60" customHeight="1">
      <c r="A105" s="136" t="s">
        <v>197</v>
      </c>
      <c r="B105" s="125"/>
      <c r="C105" s="282">
        <v>30</v>
      </c>
      <c r="D105" s="282"/>
      <c r="E105" s="282"/>
      <c r="F105" s="282"/>
    </row>
    <row r="106" spans="1:6" s="103" customFormat="1" ht="39.950000000000003" customHeight="1">
      <c r="A106" s="295" t="s">
        <v>0</v>
      </c>
      <c r="B106" s="266" t="s">
        <v>316</v>
      </c>
      <c r="C106" s="291" t="s">
        <v>241</v>
      </c>
      <c r="D106" s="292"/>
      <c r="E106" s="292"/>
      <c r="F106" s="292"/>
    </row>
    <row r="107" spans="1:6" s="103" customFormat="1" ht="39.950000000000003" customHeight="1">
      <c r="A107" s="295"/>
      <c r="B107" s="267"/>
      <c r="C107" s="293"/>
      <c r="D107" s="294"/>
      <c r="E107" s="294"/>
      <c r="F107" s="294"/>
    </row>
    <row r="108" spans="1:6" s="103" customFormat="1" ht="91.5">
      <c r="A108" s="295"/>
      <c r="B108" s="268"/>
      <c r="C108" s="115" t="s">
        <v>314</v>
      </c>
      <c r="D108" s="115" t="s">
        <v>315</v>
      </c>
      <c r="E108" s="115" t="s">
        <v>313</v>
      </c>
      <c r="F108" s="116" t="s">
        <v>260</v>
      </c>
    </row>
    <row r="109" spans="1:6" s="103" customFormat="1" ht="60" customHeight="1">
      <c r="A109" s="128" t="s">
        <v>485</v>
      </c>
      <c r="B109" s="126" t="s">
        <v>486</v>
      </c>
      <c r="C109" s="127">
        <f>'[1]Faludi F Könyvtár kötelező '!$C2</f>
        <v>34419385</v>
      </c>
      <c r="D109" s="127">
        <v>0</v>
      </c>
      <c r="E109" s="127">
        <v>0</v>
      </c>
      <c r="F109" s="127">
        <f>SUM(C109:E109)</f>
        <v>34419385</v>
      </c>
    </row>
    <row r="110" spans="1:6" ht="60" customHeight="1">
      <c r="A110" s="128" t="s">
        <v>487</v>
      </c>
      <c r="B110" s="126" t="s">
        <v>488</v>
      </c>
      <c r="C110" s="127">
        <f>'[1]Faludi F Könyvtár kötelező '!$C3</f>
        <v>200000</v>
      </c>
      <c r="D110" s="127">
        <v>0</v>
      </c>
      <c r="E110" s="127">
        <v>0</v>
      </c>
      <c r="F110" s="127">
        <f t="shared" ref="F110:F139" si="7">SUM(C110:E110)</f>
        <v>200000</v>
      </c>
    </row>
    <row r="111" spans="1:6" s="101" customFormat="1" ht="60" customHeight="1">
      <c r="A111" s="130" t="s">
        <v>19</v>
      </c>
      <c r="B111" s="131" t="s">
        <v>4</v>
      </c>
      <c r="C111" s="132">
        <f>'[1]Faludi F Könyvtár kötelező '!$C4</f>
        <v>34619385</v>
      </c>
      <c r="D111" s="132">
        <v>0</v>
      </c>
      <c r="E111" s="132">
        <v>0</v>
      </c>
      <c r="F111" s="132">
        <f t="shared" si="7"/>
        <v>34619385</v>
      </c>
    </row>
    <row r="112" spans="1:6" s="101" customFormat="1" ht="60" customHeight="1">
      <c r="A112" s="130" t="s">
        <v>20</v>
      </c>
      <c r="B112" s="133" t="s">
        <v>5</v>
      </c>
      <c r="C112" s="132">
        <f>'[1]Faludi F Könyvtár kötelező '!$C5</f>
        <v>6734300</v>
      </c>
      <c r="D112" s="132">
        <v>0</v>
      </c>
      <c r="E112" s="132">
        <v>0</v>
      </c>
      <c r="F112" s="132">
        <f t="shared" si="7"/>
        <v>6734300</v>
      </c>
    </row>
    <row r="113" spans="1:6" s="101" customFormat="1" ht="60" customHeight="1">
      <c r="A113" s="130" t="s">
        <v>21</v>
      </c>
      <c r="B113" s="131" t="s">
        <v>6</v>
      </c>
      <c r="C113" s="132">
        <f>'[1]Faludi F Könyvtár kötelező '!$C6</f>
        <v>10400000</v>
      </c>
      <c r="D113" s="132">
        <v>0</v>
      </c>
      <c r="E113" s="132">
        <v>0</v>
      </c>
      <c r="F113" s="132">
        <f t="shared" si="7"/>
        <v>10400000</v>
      </c>
    </row>
    <row r="114" spans="1:6" s="101" customFormat="1" ht="60" customHeight="1">
      <c r="A114" s="130" t="s">
        <v>22</v>
      </c>
      <c r="B114" s="134" t="s">
        <v>7</v>
      </c>
      <c r="C114" s="132">
        <f>'[1]Faludi F Könyvtár kötelező '!$C7</f>
        <v>0</v>
      </c>
      <c r="D114" s="132">
        <v>0</v>
      </c>
      <c r="E114" s="132">
        <v>0</v>
      </c>
      <c r="F114" s="132">
        <f t="shared" si="7"/>
        <v>0</v>
      </c>
    </row>
    <row r="115" spans="1:6" ht="60" customHeight="1">
      <c r="A115" s="125" t="s">
        <v>23</v>
      </c>
      <c r="B115" s="126" t="s">
        <v>24</v>
      </c>
      <c r="C115" s="127">
        <f>'[1]Faludi F Könyvtár kötelező '!$C8</f>
        <v>0</v>
      </c>
      <c r="D115" s="127">
        <v>0</v>
      </c>
      <c r="E115" s="127">
        <v>0</v>
      </c>
      <c r="F115" s="127">
        <f t="shared" si="7"/>
        <v>0</v>
      </c>
    </row>
    <row r="116" spans="1:6" ht="60" customHeight="1">
      <c r="A116" s="125" t="s">
        <v>8</v>
      </c>
      <c r="B116" s="135" t="s">
        <v>9</v>
      </c>
      <c r="C116" s="127">
        <f>'[1]Faludi F Könyvtár kötelező '!$C9</f>
        <v>0</v>
      </c>
      <c r="D116" s="127">
        <v>0</v>
      </c>
      <c r="E116" s="127">
        <v>0</v>
      </c>
      <c r="F116" s="127">
        <f t="shared" si="7"/>
        <v>0</v>
      </c>
    </row>
    <row r="117" spans="1:6" ht="60" customHeight="1">
      <c r="A117" s="128" t="s">
        <v>318</v>
      </c>
      <c r="B117" s="199" t="s">
        <v>319</v>
      </c>
      <c r="C117" s="127">
        <f>'[1]Faludi F Könyvtár kötelező '!$C10</f>
        <v>0</v>
      </c>
      <c r="D117" s="127">
        <v>0</v>
      </c>
      <c r="E117" s="127">
        <v>0</v>
      </c>
      <c r="F117" s="127">
        <f t="shared" ref="F117" si="8">SUM(C117:E117)</f>
        <v>0</v>
      </c>
    </row>
    <row r="118" spans="1:6" ht="60" customHeight="1">
      <c r="A118" s="136" t="s">
        <v>25</v>
      </c>
      <c r="B118" s="129" t="s">
        <v>11</v>
      </c>
      <c r="C118" s="127">
        <f>'[1]Faludi F Könyvtár kötelező '!$C11</f>
        <v>0</v>
      </c>
      <c r="D118" s="127">
        <v>0</v>
      </c>
      <c r="E118" s="127">
        <v>0</v>
      </c>
      <c r="F118" s="127">
        <f t="shared" si="7"/>
        <v>0</v>
      </c>
    </row>
    <row r="119" spans="1:6" ht="60" customHeight="1">
      <c r="A119" s="125" t="s">
        <v>116</v>
      </c>
      <c r="B119" s="129" t="s">
        <v>26</v>
      </c>
      <c r="C119" s="127">
        <f>'[1]Faludi F Könyvtár kötelező '!$C12</f>
        <v>0</v>
      </c>
      <c r="D119" s="127">
        <v>0</v>
      </c>
      <c r="E119" s="127">
        <v>0</v>
      </c>
      <c r="F119" s="127">
        <f t="shared" si="7"/>
        <v>0</v>
      </c>
    </row>
    <row r="120" spans="1:6" s="102" customFormat="1" ht="60" customHeight="1">
      <c r="A120" s="130" t="s">
        <v>27</v>
      </c>
      <c r="B120" s="131" t="s">
        <v>10</v>
      </c>
      <c r="C120" s="132">
        <f>'[1]Faludi F Könyvtár kötelező '!$C13</f>
        <v>0</v>
      </c>
      <c r="D120" s="132">
        <v>0</v>
      </c>
      <c r="E120" s="132">
        <v>0</v>
      </c>
      <c r="F120" s="132">
        <f t="shared" si="7"/>
        <v>0</v>
      </c>
    </row>
    <row r="121" spans="1:6" s="101" customFormat="1" ht="60" customHeight="1">
      <c r="A121" s="130" t="s">
        <v>118</v>
      </c>
      <c r="B121" s="131"/>
      <c r="C121" s="127">
        <f>'[1]Faludi F Könyvtár kötelező '!$C14</f>
        <v>51753685</v>
      </c>
      <c r="D121" s="127">
        <v>0</v>
      </c>
      <c r="E121" s="127">
        <v>0</v>
      </c>
      <c r="F121" s="127">
        <f t="shared" si="7"/>
        <v>51753685</v>
      </c>
    </row>
    <row r="122" spans="1:6" ht="60" customHeight="1">
      <c r="A122" s="128" t="s">
        <v>28</v>
      </c>
      <c r="B122" s="126" t="s">
        <v>12</v>
      </c>
      <c r="C122" s="127">
        <f>'[1]Faludi F Könyvtár kötelező '!$C15</f>
        <v>0</v>
      </c>
      <c r="D122" s="127">
        <v>0</v>
      </c>
      <c r="E122" s="127">
        <v>0</v>
      </c>
      <c r="F122" s="127">
        <f t="shared" si="7"/>
        <v>0</v>
      </c>
    </row>
    <row r="123" spans="1:6" ht="60" customHeight="1">
      <c r="A123" s="128" t="s">
        <v>287</v>
      </c>
      <c r="B123" s="126" t="s">
        <v>288</v>
      </c>
      <c r="C123" s="127">
        <f>'[1]Faludi F Könyvtár kötelező '!$C16</f>
        <v>0</v>
      </c>
      <c r="D123" s="127">
        <v>0</v>
      </c>
      <c r="E123" s="127">
        <v>0</v>
      </c>
      <c r="F123" s="127">
        <f t="shared" si="7"/>
        <v>0</v>
      </c>
    </row>
    <row r="124" spans="1:6" ht="60" customHeight="1">
      <c r="A124" s="128" t="s">
        <v>248</v>
      </c>
      <c r="B124" s="126" t="s">
        <v>247</v>
      </c>
      <c r="C124" s="127">
        <f>'[1]Faludi F Könyvtár kötelező '!$C17</f>
        <v>0</v>
      </c>
      <c r="D124" s="127">
        <v>0</v>
      </c>
      <c r="E124" s="127">
        <v>0</v>
      </c>
      <c r="F124" s="127">
        <f t="shared" si="7"/>
        <v>0</v>
      </c>
    </row>
    <row r="125" spans="1:6" ht="60" customHeight="1">
      <c r="A125" s="137" t="s">
        <v>29</v>
      </c>
      <c r="B125" s="126" t="s">
        <v>30</v>
      </c>
      <c r="C125" s="127">
        <f>'[1]Faludi F Könyvtár kötelező '!$C18</f>
        <v>0</v>
      </c>
      <c r="D125" s="127">
        <v>0</v>
      </c>
      <c r="E125" s="127">
        <v>0</v>
      </c>
      <c r="F125" s="127">
        <f t="shared" si="7"/>
        <v>0</v>
      </c>
    </row>
    <row r="126" spans="1:6" ht="60" customHeight="1">
      <c r="A126" s="128" t="s">
        <v>31</v>
      </c>
      <c r="B126" s="138" t="s">
        <v>13</v>
      </c>
      <c r="C126" s="127">
        <f>'[1]Faludi F Könyvtár kötelező '!$C19</f>
        <v>0</v>
      </c>
      <c r="D126" s="127">
        <v>0</v>
      </c>
      <c r="E126" s="127">
        <v>0</v>
      </c>
      <c r="F126" s="127">
        <f t="shared" si="7"/>
        <v>0</v>
      </c>
    </row>
    <row r="127" spans="1:6" s="101" customFormat="1" ht="60" customHeight="1">
      <c r="A127" s="139" t="s">
        <v>32</v>
      </c>
      <c r="B127" s="140" t="s">
        <v>14</v>
      </c>
      <c r="C127" s="132">
        <f>'[1]Faludi F Könyvtár kötelező '!$C20</f>
        <v>0</v>
      </c>
      <c r="D127" s="132">
        <v>0</v>
      </c>
      <c r="E127" s="132">
        <v>0</v>
      </c>
      <c r="F127" s="132">
        <f t="shared" si="7"/>
        <v>0</v>
      </c>
    </row>
    <row r="128" spans="1:6" ht="60" customHeight="1">
      <c r="A128" s="137" t="s">
        <v>33</v>
      </c>
      <c r="B128" s="126" t="s">
        <v>34</v>
      </c>
      <c r="C128" s="127">
        <f>'[1]Faludi F Könyvtár kötelező '!$C21</f>
        <v>0</v>
      </c>
      <c r="D128" s="127">
        <v>0</v>
      </c>
      <c r="E128" s="127">
        <v>0</v>
      </c>
      <c r="F128" s="127">
        <f t="shared" si="7"/>
        <v>0</v>
      </c>
    </row>
    <row r="129" spans="1:6" ht="60" customHeight="1">
      <c r="A129" s="137" t="s">
        <v>268</v>
      </c>
      <c r="B129" s="126" t="s">
        <v>267</v>
      </c>
      <c r="C129" s="127">
        <f>'[1]Faludi F Könyvtár kötelező '!$C22</f>
        <v>0</v>
      </c>
      <c r="D129" s="127">
        <v>0</v>
      </c>
      <c r="E129" s="127">
        <v>0</v>
      </c>
      <c r="F129" s="127">
        <f t="shared" si="7"/>
        <v>0</v>
      </c>
    </row>
    <row r="130" spans="1:6" ht="60" customHeight="1">
      <c r="A130" s="137" t="s">
        <v>35</v>
      </c>
      <c r="B130" s="126" t="s">
        <v>16</v>
      </c>
      <c r="C130" s="127">
        <f>'[1]Faludi F Könyvtár kötelező '!$C23</f>
        <v>0</v>
      </c>
      <c r="D130" s="127">
        <v>0</v>
      </c>
      <c r="E130" s="127">
        <v>0</v>
      </c>
      <c r="F130" s="127">
        <f t="shared" si="7"/>
        <v>0</v>
      </c>
    </row>
    <row r="131" spans="1:6" s="101" customFormat="1" ht="60" customHeight="1">
      <c r="A131" s="139" t="s">
        <v>36</v>
      </c>
      <c r="B131" s="133" t="s">
        <v>15</v>
      </c>
      <c r="C131" s="132">
        <f>'[1]Faludi F Könyvtár kötelező '!$C24</f>
        <v>0</v>
      </c>
      <c r="D131" s="132">
        <v>0</v>
      </c>
      <c r="E131" s="132">
        <v>0</v>
      </c>
      <c r="F131" s="132">
        <f t="shared" si="7"/>
        <v>0</v>
      </c>
    </row>
    <row r="132" spans="1:6" ht="60" customHeight="1">
      <c r="A132" s="137" t="s">
        <v>250</v>
      </c>
      <c r="B132" s="126" t="s">
        <v>249</v>
      </c>
      <c r="C132" s="127">
        <f>'[1]Faludi F Könyvtár kötelező '!$C25</f>
        <v>0</v>
      </c>
      <c r="D132" s="127">
        <v>0</v>
      </c>
      <c r="E132" s="127">
        <v>0</v>
      </c>
      <c r="F132" s="127">
        <f t="shared" si="7"/>
        <v>0</v>
      </c>
    </row>
    <row r="133" spans="1:6" ht="60" customHeight="1">
      <c r="A133" s="137" t="s">
        <v>291</v>
      </c>
      <c r="B133" s="126" t="s">
        <v>37</v>
      </c>
      <c r="C133" s="127">
        <f>'[1]Faludi F Könyvtár kötelező '!$C26</f>
        <v>0</v>
      </c>
      <c r="D133" s="127">
        <v>0</v>
      </c>
      <c r="E133" s="127">
        <v>0</v>
      </c>
      <c r="F133" s="127">
        <f t="shared" si="7"/>
        <v>0</v>
      </c>
    </row>
    <row r="134" spans="1:6" ht="60" customHeight="1">
      <c r="A134" s="137" t="s">
        <v>119</v>
      </c>
      <c r="B134" s="126"/>
      <c r="C134" s="127">
        <f>'[1]Faludi F Könyvtár kötelező '!$C27</f>
        <v>0</v>
      </c>
      <c r="D134" s="127">
        <v>0</v>
      </c>
      <c r="E134" s="127">
        <v>0</v>
      </c>
      <c r="F134" s="127">
        <f t="shared" si="7"/>
        <v>0</v>
      </c>
    </row>
    <row r="135" spans="1:6" s="101" customFormat="1" ht="60" customHeight="1">
      <c r="A135" s="139" t="s">
        <v>38</v>
      </c>
      <c r="B135" s="133" t="s">
        <v>17</v>
      </c>
      <c r="C135" s="132">
        <f>'[1]Faludi F Könyvtár kötelező '!$C28</f>
        <v>0</v>
      </c>
      <c r="D135" s="132">
        <v>0</v>
      </c>
      <c r="E135" s="132">
        <v>0</v>
      </c>
      <c r="F135" s="132">
        <f t="shared" si="7"/>
        <v>0</v>
      </c>
    </row>
    <row r="136" spans="1:6" s="101" customFormat="1" ht="60" customHeight="1">
      <c r="A136" s="139" t="s">
        <v>120</v>
      </c>
      <c r="B136" s="133"/>
      <c r="C136" s="127">
        <f>'[1]Faludi F Könyvtár kötelező '!$C29</f>
        <v>0</v>
      </c>
      <c r="D136" s="127">
        <v>0</v>
      </c>
      <c r="E136" s="127">
        <v>0</v>
      </c>
      <c r="F136" s="127">
        <f t="shared" si="7"/>
        <v>0</v>
      </c>
    </row>
    <row r="137" spans="1:6" s="101" customFormat="1" ht="60" customHeight="1">
      <c r="A137" s="137" t="s">
        <v>39</v>
      </c>
      <c r="B137" s="116" t="s">
        <v>18</v>
      </c>
      <c r="C137" s="127">
        <f>'[1]Faludi F Könyvtár kötelező '!$C30</f>
        <v>51753685</v>
      </c>
      <c r="D137" s="127">
        <v>0</v>
      </c>
      <c r="E137" s="127">
        <v>0</v>
      </c>
      <c r="F137" s="127">
        <f t="shared" si="7"/>
        <v>51753685</v>
      </c>
    </row>
    <row r="138" spans="1:6" s="101" customFormat="1" ht="60" customHeight="1">
      <c r="A138" s="141" t="s">
        <v>251</v>
      </c>
      <c r="B138" s="142" t="s">
        <v>252</v>
      </c>
      <c r="C138" s="132">
        <f>'[1]Faludi F Könyvtár kötelező '!$C31</f>
        <v>0</v>
      </c>
      <c r="D138" s="132">
        <v>0</v>
      </c>
      <c r="E138" s="132">
        <v>0</v>
      </c>
      <c r="F138" s="132">
        <f t="shared" si="7"/>
        <v>0</v>
      </c>
    </row>
    <row r="139" spans="1:6" s="101" customFormat="1" ht="60" customHeight="1">
      <c r="A139" s="141" t="s">
        <v>257</v>
      </c>
      <c r="B139" s="142" t="s">
        <v>258</v>
      </c>
      <c r="C139" s="127">
        <f>'[1]Faludi F Könyvtár kötelező '!$C32</f>
        <v>51753685</v>
      </c>
      <c r="D139" s="127">
        <v>0</v>
      </c>
      <c r="E139" s="127">
        <v>0</v>
      </c>
      <c r="F139" s="127">
        <f t="shared" si="7"/>
        <v>51753685</v>
      </c>
    </row>
    <row r="140" spans="1:6" s="106" customFormat="1" ht="60" customHeight="1">
      <c r="A140" s="136" t="s">
        <v>197</v>
      </c>
      <c r="B140" s="125"/>
      <c r="C140" s="289">
        <v>13</v>
      </c>
      <c r="D140" s="289"/>
      <c r="E140" s="289"/>
      <c r="F140" s="289"/>
    </row>
    <row r="141" spans="1:6" ht="39.950000000000003" customHeight="1">
      <c r="A141" s="295" t="s">
        <v>0</v>
      </c>
      <c r="B141" s="266" t="s">
        <v>316</v>
      </c>
      <c r="C141" s="278" t="s">
        <v>245</v>
      </c>
      <c r="D141" s="279"/>
      <c r="E141" s="279"/>
      <c r="F141" s="279"/>
    </row>
    <row r="142" spans="1:6" ht="39.950000000000003" customHeight="1">
      <c r="A142" s="295"/>
      <c r="B142" s="267"/>
      <c r="C142" s="280"/>
      <c r="D142" s="281"/>
      <c r="E142" s="281"/>
      <c r="F142" s="281"/>
    </row>
    <row r="143" spans="1:6" ht="91.5">
      <c r="A143" s="295"/>
      <c r="B143" s="268"/>
      <c r="C143" s="115" t="s">
        <v>314</v>
      </c>
      <c r="D143" s="115" t="s">
        <v>315</v>
      </c>
      <c r="E143" s="115" t="s">
        <v>313</v>
      </c>
      <c r="F143" s="116" t="s">
        <v>260</v>
      </c>
    </row>
    <row r="144" spans="1:6" ht="60" customHeight="1">
      <c r="A144" s="128" t="s">
        <v>485</v>
      </c>
      <c r="B144" s="126" t="s">
        <v>486</v>
      </c>
      <c r="C144" s="127">
        <f>'[1]Körmendi Kult. Közp.kötelezö'!$C2</f>
        <v>40616060</v>
      </c>
      <c r="D144" s="127">
        <v>0</v>
      </c>
      <c r="E144" s="127">
        <v>0</v>
      </c>
      <c r="F144" s="127">
        <f>SUM(C144:E144)</f>
        <v>40616060</v>
      </c>
    </row>
    <row r="145" spans="1:6" ht="60" customHeight="1">
      <c r="A145" s="128" t="s">
        <v>487</v>
      </c>
      <c r="B145" s="126" t="s">
        <v>488</v>
      </c>
      <c r="C145" s="127">
        <f>'[1]Körmendi Kult. Közp.kötelezö'!$C3</f>
        <v>4688940</v>
      </c>
      <c r="D145" s="127">
        <v>0</v>
      </c>
      <c r="E145" s="127">
        <v>0</v>
      </c>
      <c r="F145" s="127">
        <f t="shared" ref="F145:F174" si="9">SUM(C145:E145)</f>
        <v>4688940</v>
      </c>
    </row>
    <row r="146" spans="1:6" ht="60" customHeight="1">
      <c r="A146" s="130" t="s">
        <v>19</v>
      </c>
      <c r="B146" s="131" t="s">
        <v>4</v>
      </c>
      <c r="C146" s="132">
        <f>'[1]Körmendi Kult. Közp.kötelezö'!$C4</f>
        <v>45305000</v>
      </c>
      <c r="D146" s="132">
        <v>0</v>
      </c>
      <c r="E146" s="132">
        <v>0</v>
      </c>
      <c r="F146" s="132">
        <f t="shared" si="9"/>
        <v>45305000</v>
      </c>
    </row>
    <row r="147" spans="1:6" ht="60" customHeight="1">
      <c r="A147" s="130" t="s">
        <v>20</v>
      </c>
      <c r="B147" s="133" t="s">
        <v>5</v>
      </c>
      <c r="C147" s="132">
        <f>'[1]Körmendi Kult. Közp.kötelezö'!$C5</f>
        <v>9486466</v>
      </c>
      <c r="D147" s="132">
        <v>0</v>
      </c>
      <c r="E147" s="132">
        <v>0</v>
      </c>
      <c r="F147" s="132">
        <f t="shared" si="9"/>
        <v>9486466</v>
      </c>
    </row>
    <row r="148" spans="1:6" ht="60" customHeight="1">
      <c r="A148" s="130" t="s">
        <v>21</v>
      </c>
      <c r="B148" s="131" t="s">
        <v>6</v>
      </c>
      <c r="C148" s="132">
        <f>'[1]Körmendi Kult. Közp.kötelezö'!$C6</f>
        <v>76112000</v>
      </c>
      <c r="D148" s="132">
        <v>0</v>
      </c>
      <c r="E148" s="132">
        <v>0</v>
      </c>
      <c r="F148" s="132">
        <f t="shared" si="9"/>
        <v>76112000</v>
      </c>
    </row>
    <row r="149" spans="1:6" ht="60" customHeight="1">
      <c r="A149" s="130" t="s">
        <v>22</v>
      </c>
      <c r="B149" s="134" t="s">
        <v>7</v>
      </c>
      <c r="C149" s="132">
        <f>'[1]Körmendi Kult. Közp.kötelezö'!$C7</f>
        <v>0</v>
      </c>
      <c r="D149" s="132">
        <v>0</v>
      </c>
      <c r="E149" s="132">
        <v>0</v>
      </c>
      <c r="F149" s="132">
        <f t="shared" si="9"/>
        <v>0</v>
      </c>
    </row>
    <row r="150" spans="1:6" ht="60" customHeight="1">
      <c r="A150" s="125" t="s">
        <v>23</v>
      </c>
      <c r="B150" s="126" t="s">
        <v>24</v>
      </c>
      <c r="C150" s="127">
        <f>'[1]Körmendi Kult. Közp.kötelezö'!$C8</f>
        <v>0</v>
      </c>
      <c r="D150" s="127">
        <v>0</v>
      </c>
      <c r="E150" s="127">
        <v>0</v>
      </c>
      <c r="F150" s="127">
        <f t="shared" si="9"/>
        <v>0</v>
      </c>
    </row>
    <row r="151" spans="1:6" ht="60" customHeight="1">
      <c r="A151" s="125" t="s">
        <v>8</v>
      </c>
      <c r="B151" s="135" t="s">
        <v>9</v>
      </c>
      <c r="C151" s="127">
        <f>'[1]Körmendi Kult. Közp.kötelezö'!$C9</f>
        <v>0</v>
      </c>
      <c r="D151" s="127">
        <v>0</v>
      </c>
      <c r="E151" s="127">
        <v>0</v>
      </c>
      <c r="F151" s="127">
        <f t="shared" si="9"/>
        <v>0</v>
      </c>
    </row>
    <row r="152" spans="1:6" ht="60" customHeight="1">
      <c r="A152" s="128" t="s">
        <v>318</v>
      </c>
      <c r="B152" s="199" t="s">
        <v>319</v>
      </c>
      <c r="C152" s="127">
        <f>'[1]Körmendi Kult. Közp.kötelezö'!$C10</f>
        <v>0</v>
      </c>
      <c r="D152" s="127">
        <v>0</v>
      </c>
      <c r="E152" s="127">
        <v>0</v>
      </c>
      <c r="F152" s="127">
        <f t="shared" ref="F152" si="10">SUM(C152:E152)</f>
        <v>0</v>
      </c>
    </row>
    <row r="153" spans="1:6" ht="60" customHeight="1">
      <c r="A153" s="136" t="s">
        <v>25</v>
      </c>
      <c r="B153" s="129" t="s">
        <v>11</v>
      </c>
      <c r="C153" s="127">
        <f>'[1]Körmendi Kult. Közp.kötelezö'!$C11</f>
        <v>0</v>
      </c>
      <c r="D153" s="127">
        <v>0</v>
      </c>
      <c r="E153" s="127">
        <v>0</v>
      </c>
      <c r="F153" s="127">
        <f t="shared" si="9"/>
        <v>0</v>
      </c>
    </row>
    <row r="154" spans="1:6" ht="60" customHeight="1">
      <c r="A154" s="125" t="s">
        <v>116</v>
      </c>
      <c r="B154" s="129" t="s">
        <v>26</v>
      </c>
      <c r="C154" s="127">
        <f>'[1]Körmendi Kult. Közp.kötelezö'!$C12</f>
        <v>0</v>
      </c>
      <c r="D154" s="127">
        <v>0</v>
      </c>
      <c r="E154" s="127">
        <v>0</v>
      </c>
      <c r="F154" s="127">
        <f t="shared" si="9"/>
        <v>0</v>
      </c>
    </row>
    <row r="155" spans="1:6" ht="60" customHeight="1">
      <c r="A155" s="130" t="s">
        <v>27</v>
      </c>
      <c r="B155" s="131" t="s">
        <v>10</v>
      </c>
      <c r="C155" s="132">
        <f>'[1]Körmendi Kult. Közp.kötelezö'!$C13</f>
        <v>0</v>
      </c>
      <c r="D155" s="132">
        <v>0</v>
      </c>
      <c r="E155" s="132">
        <v>0</v>
      </c>
      <c r="F155" s="132">
        <f t="shared" si="9"/>
        <v>0</v>
      </c>
    </row>
    <row r="156" spans="1:6" ht="60" customHeight="1">
      <c r="A156" s="130" t="s">
        <v>118</v>
      </c>
      <c r="B156" s="131"/>
      <c r="C156" s="127">
        <f>'[1]Körmendi Kult. Közp.kötelezö'!$C14</f>
        <v>130903466</v>
      </c>
      <c r="D156" s="127">
        <v>0</v>
      </c>
      <c r="E156" s="127">
        <v>0</v>
      </c>
      <c r="F156" s="127">
        <f t="shared" si="9"/>
        <v>130903466</v>
      </c>
    </row>
    <row r="157" spans="1:6" ht="60" customHeight="1">
      <c r="A157" s="128" t="s">
        <v>28</v>
      </c>
      <c r="B157" s="126" t="s">
        <v>12</v>
      </c>
      <c r="C157" s="127">
        <f>'[1]Körmendi Kult. Közp.kötelezö'!$C15</f>
        <v>0</v>
      </c>
      <c r="D157" s="127">
        <v>0</v>
      </c>
      <c r="E157" s="127">
        <v>0</v>
      </c>
      <c r="F157" s="127">
        <f t="shared" si="9"/>
        <v>0</v>
      </c>
    </row>
    <row r="158" spans="1:6" ht="60" customHeight="1">
      <c r="A158" s="128" t="s">
        <v>287</v>
      </c>
      <c r="B158" s="126" t="s">
        <v>288</v>
      </c>
      <c r="C158" s="127">
        <f>'[1]Körmendi Kult. Közp.kötelezö'!$C16</f>
        <v>59130148</v>
      </c>
      <c r="D158" s="127">
        <v>0</v>
      </c>
      <c r="E158" s="127">
        <v>0</v>
      </c>
      <c r="F158" s="127">
        <f t="shared" si="9"/>
        <v>59130148</v>
      </c>
    </row>
    <row r="159" spans="1:6" ht="60" customHeight="1">
      <c r="A159" s="128" t="s">
        <v>248</v>
      </c>
      <c r="B159" s="126" t="s">
        <v>247</v>
      </c>
      <c r="C159" s="127">
        <f>'[1]Körmendi Kult. Közp.kötelezö'!$C17</f>
        <v>0</v>
      </c>
      <c r="D159" s="127">
        <v>0</v>
      </c>
      <c r="E159" s="127">
        <v>0</v>
      </c>
      <c r="F159" s="127">
        <f t="shared" si="9"/>
        <v>0</v>
      </c>
    </row>
    <row r="160" spans="1:6" ht="60" customHeight="1">
      <c r="A160" s="137" t="s">
        <v>29</v>
      </c>
      <c r="B160" s="126" t="s">
        <v>30</v>
      </c>
      <c r="C160" s="127">
        <f>'[1]Körmendi Kult. Közp.kötelezö'!$C18</f>
        <v>0</v>
      </c>
      <c r="D160" s="127">
        <v>0</v>
      </c>
      <c r="E160" s="127">
        <v>0</v>
      </c>
      <c r="F160" s="127">
        <f t="shared" si="9"/>
        <v>0</v>
      </c>
    </row>
    <row r="161" spans="1:6" ht="60" customHeight="1">
      <c r="A161" s="128" t="s">
        <v>31</v>
      </c>
      <c r="B161" s="138" t="s">
        <v>13</v>
      </c>
      <c r="C161" s="127">
        <f>'[1]Körmendi Kult. Közp.kötelezö'!$C19</f>
        <v>15965140</v>
      </c>
      <c r="D161" s="127">
        <v>0</v>
      </c>
      <c r="E161" s="127">
        <v>0</v>
      </c>
      <c r="F161" s="127">
        <f t="shared" si="9"/>
        <v>15965140</v>
      </c>
    </row>
    <row r="162" spans="1:6" ht="60" customHeight="1">
      <c r="A162" s="139" t="s">
        <v>32</v>
      </c>
      <c r="B162" s="140" t="s">
        <v>14</v>
      </c>
      <c r="C162" s="132">
        <f>'[1]Körmendi Kult. Közp.kötelezö'!$C20</f>
        <v>75095288</v>
      </c>
      <c r="D162" s="132">
        <v>0</v>
      </c>
      <c r="E162" s="132">
        <v>0</v>
      </c>
      <c r="F162" s="132">
        <f t="shared" si="9"/>
        <v>75095288</v>
      </c>
    </row>
    <row r="163" spans="1:6" ht="60" customHeight="1">
      <c r="A163" s="137" t="s">
        <v>33</v>
      </c>
      <c r="B163" s="126" t="s">
        <v>34</v>
      </c>
      <c r="C163" s="127">
        <f>'[1]Körmendi Kult. Közp.kötelezö'!$C21</f>
        <v>0</v>
      </c>
      <c r="D163" s="127">
        <v>0</v>
      </c>
      <c r="E163" s="127">
        <v>0</v>
      </c>
      <c r="F163" s="127">
        <f t="shared" si="9"/>
        <v>0</v>
      </c>
    </row>
    <row r="164" spans="1:6" ht="60" customHeight="1">
      <c r="A164" s="137" t="s">
        <v>268</v>
      </c>
      <c r="B164" s="126" t="s">
        <v>267</v>
      </c>
      <c r="C164" s="127">
        <f>'[1]Körmendi Kult. Közp.kötelezö'!$C22</f>
        <v>0</v>
      </c>
      <c r="D164" s="127">
        <v>0</v>
      </c>
      <c r="E164" s="127">
        <v>0</v>
      </c>
      <c r="F164" s="127">
        <f t="shared" si="9"/>
        <v>0</v>
      </c>
    </row>
    <row r="165" spans="1:6" ht="60" customHeight="1">
      <c r="A165" s="137" t="s">
        <v>35</v>
      </c>
      <c r="B165" s="126" t="s">
        <v>16</v>
      </c>
      <c r="C165" s="127">
        <f>'[1]Körmendi Kult. Közp.kötelezö'!$C23</f>
        <v>0</v>
      </c>
      <c r="D165" s="127">
        <v>0</v>
      </c>
      <c r="E165" s="127">
        <v>0</v>
      </c>
      <c r="F165" s="127">
        <f t="shared" si="9"/>
        <v>0</v>
      </c>
    </row>
    <row r="166" spans="1:6" ht="60" customHeight="1">
      <c r="A166" s="139" t="s">
        <v>36</v>
      </c>
      <c r="B166" s="133" t="s">
        <v>15</v>
      </c>
      <c r="C166" s="132">
        <f>'[1]Körmendi Kult. Közp.kötelezö'!$C24</f>
        <v>0</v>
      </c>
      <c r="D166" s="132">
        <v>0</v>
      </c>
      <c r="E166" s="132">
        <v>0</v>
      </c>
      <c r="F166" s="132">
        <f t="shared" si="9"/>
        <v>0</v>
      </c>
    </row>
    <row r="167" spans="1:6" ht="60" customHeight="1">
      <c r="A167" s="137" t="s">
        <v>250</v>
      </c>
      <c r="B167" s="126" t="s">
        <v>249</v>
      </c>
      <c r="C167" s="127">
        <f>'[1]Körmendi Kult. Közp.kötelezö'!$C25</f>
        <v>0</v>
      </c>
      <c r="D167" s="127">
        <v>0</v>
      </c>
      <c r="E167" s="127">
        <v>0</v>
      </c>
      <c r="F167" s="127">
        <f t="shared" si="9"/>
        <v>0</v>
      </c>
    </row>
    <row r="168" spans="1:6" ht="60" customHeight="1">
      <c r="A168" s="137" t="s">
        <v>291</v>
      </c>
      <c r="B168" s="126" t="s">
        <v>37</v>
      </c>
      <c r="C168" s="127">
        <f>'[1]Körmendi Kult. Közp.kötelezö'!$C26</f>
        <v>0</v>
      </c>
      <c r="D168" s="127">
        <v>0</v>
      </c>
      <c r="E168" s="127">
        <v>0</v>
      </c>
      <c r="F168" s="127">
        <f t="shared" si="9"/>
        <v>0</v>
      </c>
    </row>
    <row r="169" spans="1:6" ht="60" customHeight="1">
      <c r="A169" s="137" t="s">
        <v>119</v>
      </c>
      <c r="B169" s="126"/>
      <c r="C169" s="127">
        <f>'[1]Körmendi Kult. Közp.kötelezö'!$C27</f>
        <v>0</v>
      </c>
      <c r="D169" s="127">
        <v>0</v>
      </c>
      <c r="E169" s="127">
        <v>0</v>
      </c>
      <c r="F169" s="127">
        <f t="shared" si="9"/>
        <v>0</v>
      </c>
    </row>
    <row r="170" spans="1:6" ht="60" customHeight="1">
      <c r="A170" s="139" t="s">
        <v>38</v>
      </c>
      <c r="B170" s="133" t="s">
        <v>17</v>
      </c>
      <c r="C170" s="132">
        <f>'[1]Körmendi Kult. Közp.kötelezö'!$C28</f>
        <v>0</v>
      </c>
      <c r="D170" s="132">
        <v>0</v>
      </c>
      <c r="E170" s="132">
        <v>0</v>
      </c>
      <c r="F170" s="132">
        <f t="shared" si="9"/>
        <v>0</v>
      </c>
    </row>
    <row r="171" spans="1:6" ht="60" customHeight="1">
      <c r="A171" s="139" t="s">
        <v>120</v>
      </c>
      <c r="B171" s="133"/>
      <c r="C171" s="127">
        <f>'[1]Körmendi Kult. Közp.kötelezö'!$C29</f>
        <v>75095288</v>
      </c>
      <c r="D171" s="127">
        <v>0</v>
      </c>
      <c r="E171" s="127">
        <v>0</v>
      </c>
      <c r="F171" s="127">
        <f t="shared" si="9"/>
        <v>75095288</v>
      </c>
    </row>
    <row r="172" spans="1:6" ht="60" customHeight="1">
      <c r="A172" s="137" t="s">
        <v>39</v>
      </c>
      <c r="B172" s="116" t="s">
        <v>18</v>
      </c>
      <c r="C172" s="127">
        <f>'[1]Körmendi Kult. Közp.kötelezö'!$C30</f>
        <v>205998754</v>
      </c>
      <c r="D172" s="127">
        <v>0</v>
      </c>
      <c r="E172" s="127">
        <v>0</v>
      </c>
      <c r="F172" s="127">
        <f t="shared" si="9"/>
        <v>205998754</v>
      </c>
    </row>
    <row r="173" spans="1:6" ht="60" customHeight="1">
      <c r="A173" s="141" t="s">
        <v>251</v>
      </c>
      <c r="B173" s="142" t="s">
        <v>252</v>
      </c>
      <c r="C173" s="132">
        <f>'[1]Körmendi Kult. Közp.kötelezö'!$C31</f>
        <v>0</v>
      </c>
      <c r="D173" s="132">
        <v>0</v>
      </c>
      <c r="E173" s="132">
        <v>0</v>
      </c>
      <c r="F173" s="132">
        <f t="shared" si="9"/>
        <v>0</v>
      </c>
    </row>
    <row r="174" spans="1:6" ht="60" customHeight="1">
      <c r="A174" s="141" t="s">
        <v>257</v>
      </c>
      <c r="B174" s="142" t="s">
        <v>258</v>
      </c>
      <c r="C174" s="127">
        <f>'[1]Körmendi Kult. Közp.kötelezö'!$C32</f>
        <v>205998754</v>
      </c>
      <c r="D174" s="127">
        <v>0</v>
      </c>
      <c r="E174" s="127">
        <v>0</v>
      </c>
      <c r="F174" s="127">
        <f t="shared" si="9"/>
        <v>205998754</v>
      </c>
    </row>
    <row r="175" spans="1:6" ht="60" customHeight="1">
      <c r="A175" s="136" t="s">
        <v>197</v>
      </c>
      <c r="B175" s="125"/>
      <c r="C175" s="288">
        <v>14</v>
      </c>
      <c r="D175" s="288"/>
      <c r="E175" s="288"/>
      <c r="F175" s="288"/>
    </row>
    <row r="176" spans="1:6" ht="39.950000000000003" customHeight="1">
      <c r="A176" s="295" t="s">
        <v>0</v>
      </c>
      <c r="B176" s="266" t="s">
        <v>316</v>
      </c>
      <c r="C176" s="291" t="s">
        <v>41</v>
      </c>
      <c r="D176" s="292"/>
      <c r="E176" s="292"/>
      <c r="F176" s="292"/>
    </row>
    <row r="177" spans="1:6" ht="39.950000000000003" customHeight="1">
      <c r="A177" s="295"/>
      <c r="B177" s="267"/>
      <c r="C177" s="293"/>
      <c r="D177" s="294"/>
      <c r="E177" s="294"/>
      <c r="F177" s="294"/>
    </row>
    <row r="178" spans="1:6" ht="91.5">
      <c r="A178" s="295"/>
      <c r="B178" s="268"/>
      <c r="C178" s="115" t="s">
        <v>314</v>
      </c>
      <c r="D178" s="115" t="s">
        <v>315</v>
      </c>
      <c r="E178" s="115" t="s">
        <v>313</v>
      </c>
      <c r="F178" s="116" t="s">
        <v>260</v>
      </c>
    </row>
    <row r="179" spans="1:6" ht="60" customHeight="1">
      <c r="A179" s="128" t="s">
        <v>485</v>
      </c>
      <c r="B179" s="126" t="s">
        <v>486</v>
      </c>
      <c r="C179" s="127">
        <v>0</v>
      </c>
      <c r="D179" s="127">
        <f>'[1]Múzeum önként vállalt'!$C2</f>
        <v>15333400</v>
      </c>
      <c r="E179" s="127">
        <v>0</v>
      </c>
      <c r="F179" s="127">
        <f>SUM(C179:E179)</f>
        <v>15333400</v>
      </c>
    </row>
    <row r="180" spans="1:6" ht="60" customHeight="1">
      <c r="A180" s="128" t="s">
        <v>487</v>
      </c>
      <c r="B180" s="126" t="s">
        <v>488</v>
      </c>
      <c r="C180" s="127">
        <v>0</v>
      </c>
      <c r="D180" s="127">
        <f>'[1]Múzeum önként vállalt'!$C3</f>
        <v>6858750</v>
      </c>
      <c r="E180" s="127">
        <v>0</v>
      </c>
      <c r="F180" s="127">
        <f t="shared" ref="F180:F209" si="11">SUM(C180:E180)</f>
        <v>6858750</v>
      </c>
    </row>
    <row r="181" spans="1:6" ht="60" customHeight="1">
      <c r="A181" s="130" t="s">
        <v>19</v>
      </c>
      <c r="B181" s="131" t="s">
        <v>4</v>
      </c>
      <c r="C181" s="132">
        <v>0</v>
      </c>
      <c r="D181" s="132">
        <f>'[1]Múzeum önként vállalt'!$C4</f>
        <v>22192150</v>
      </c>
      <c r="E181" s="132">
        <v>0</v>
      </c>
      <c r="F181" s="132">
        <f t="shared" si="11"/>
        <v>22192150</v>
      </c>
    </row>
    <row r="182" spans="1:6" ht="60" customHeight="1">
      <c r="A182" s="130" t="s">
        <v>20</v>
      </c>
      <c r="B182" s="133" t="s">
        <v>5</v>
      </c>
      <c r="C182" s="132">
        <v>0</v>
      </c>
      <c r="D182" s="132">
        <f>'[1]Múzeum önként vállalt'!$C5</f>
        <v>4233367</v>
      </c>
      <c r="E182" s="132">
        <v>0</v>
      </c>
      <c r="F182" s="132">
        <f t="shared" si="11"/>
        <v>4233367</v>
      </c>
    </row>
    <row r="183" spans="1:6" ht="60" customHeight="1">
      <c r="A183" s="130" t="s">
        <v>21</v>
      </c>
      <c r="B183" s="131" t="s">
        <v>6</v>
      </c>
      <c r="C183" s="132">
        <v>0</v>
      </c>
      <c r="D183" s="132">
        <f>'[1]Múzeum önként vállalt'!$C6</f>
        <v>11200000</v>
      </c>
      <c r="E183" s="132">
        <v>0</v>
      </c>
      <c r="F183" s="132">
        <f t="shared" si="11"/>
        <v>11200000</v>
      </c>
    </row>
    <row r="184" spans="1:6" ht="60" customHeight="1">
      <c r="A184" s="130" t="s">
        <v>22</v>
      </c>
      <c r="B184" s="134" t="s">
        <v>7</v>
      </c>
      <c r="C184" s="132">
        <v>0</v>
      </c>
      <c r="D184" s="132">
        <f>'[1]Múzeum önként vállalt'!$C7</f>
        <v>0</v>
      </c>
      <c r="E184" s="132">
        <v>0</v>
      </c>
      <c r="F184" s="132">
        <f t="shared" si="11"/>
        <v>0</v>
      </c>
    </row>
    <row r="185" spans="1:6" ht="60" customHeight="1">
      <c r="A185" s="125" t="s">
        <v>23</v>
      </c>
      <c r="B185" s="126" t="s">
        <v>24</v>
      </c>
      <c r="C185" s="127">
        <v>0</v>
      </c>
      <c r="D185" s="127">
        <f>'[1]Múzeum önként vállalt'!$C8</f>
        <v>0</v>
      </c>
      <c r="E185" s="127">
        <v>0</v>
      </c>
      <c r="F185" s="127">
        <f t="shared" si="11"/>
        <v>0</v>
      </c>
    </row>
    <row r="186" spans="1:6" ht="60" customHeight="1">
      <c r="A186" s="125" t="s">
        <v>8</v>
      </c>
      <c r="B186" s="135" t="s">
        <v>9</v>
      </c>
      <c r="C186" s="127">
        <v>0</v>
      </c>
      <c r="D186" s="127">
        <f>'[1]Múzeum önként vállalt'!$C9</f>
        <v>0</v>
      </c>
      <c r="E186" s="127">
        <v>0</v>
      </c>
      <c r="F186" s="127">
        <f t="shared" si="11"/>
        <v>0</v>
      </c>
    </row>
    <row r="187" spans="1:6" ht="60" customHeight="1">
      <c r="A187" s="128" t="s">
        <v>318</v>
      </c>
      <c r="B187" s="199" t="s">
        <v>319</v>
      </c>
      <c r="C187" s="127">
        <v>0</v>
      </c>
      <c r="D187" s="127">
        <f>'[1]Múzeum önként vállalt'!$C10</f>
        <v>0</v>
      </c>
      <c r="E187" s="127">
        <v>0</v>
      </c>
      <c r="F187" s="127">
        <f t="shared" ref="F187" si="12">SUM(C187:E187)</f>
        <v>0</v>
      </c>
    </row>
    <row r="188" spans="1:6" ht="60" customHeight="1">
      <c r="A188" s="136" t="s">
        <v>25</v>
      </c>
      <c r="B188" s="129" t="s">
        <v>11</v>
      </c>
      <c r="C188" s="127">
        <v>0</v>
      </c>
      <c r="D188" s="127">
        <f>'[1]Múzeum önként vállalt'!$C11</f>
        <v>0</v>
      </c>
      <c r="E188" s="127">
        <v>0</v>
      </c>
      <c r="F188" s="127">
        <f t="shared" si="11"/>
        <v>0</v>
      </c>
    </row>
    <row r="189" spans="1:6" ht="60" customHeight="1">
      <c r="A189" s="125" t="s">
        <v>116</v>
      </c>
      <c r="B189" s="129" t="s">
        <v>26</v>
      </c>
      <c r="C189" s="127">
        <v>0</v>
      </c>
      <c r="D189" s="127">
        <f>'[1]Múzeum önként vállalt'!$C12</f>
        <v>0</v>
      </c>
      <c r="E189" s="127">
        <v>0</v>
      </c>
      <c r="F189" s="127">
        <f t="shared" si="11"/>
        <v>0</v>
      </c>
    </row>
    <row r="190" spans="1:6" ht="60" customHeight="1">
      <c r="A190" s="130" t="s">
        <v>27</v>
      </c>
      <c r="B190" s="131" t="s">
        <v>10</v>
      </c>
      <c r="C190" s="132">
        <v>0</v>
      </c>
      <c r="D190" s="132">
        <f>'[1]Múzeum önként vállalt'!$C13</f>
        <v>0</v>
      </c>
      <c r="E190" s="132">
        <v>0</v>
      </c>
      <c r="F190" s="132">
        <f t="shared" si="11"/>
        <v>0</v>
      </c>
    </row>
    <row r="191" spans="1:6" ht="60" customHeight="1">
      <c r="A191" s="130" t="s">
        <v>118</v>
      </c>
      <c r="B191" s="131"/>
      <c r="C191" s="132">
        <v>0</v>
      </c>
      <c r="D191" s="132">
        <f>'[1]Múzeum önként vállalt'!$C14</f>
        <v>37625517</v>
      </c>
      <c r="E191" s="132">
        <v>0</v>
      </c>
      <c r="F191" s="132">
        <f t="shared" si="11"/>
        <v>37625517</v>
      </c>
    </row>
    <row r="192" spans="1:6" ht="60" customHeight="1">
      <c r="A192" s="128" t="s">
        <v>28</v>
      </c>
      <c r="B192" s="126" t="s">
        <v>12</v>
      </c>
      <c r="C192" s="127">
        <v>0</v>
      </c>
      <c r="D192" s="127">
        <f>'[1]Múzeum önként vállalt'!$C15</f>
        <v>0</v>
      </c>
      <c r="E192" s="127">
        <v>0</v>
      </c>
      <c r="F192" s="127">
        <f t="shared" si="11"/>
        <v>0</v>
      </c>
    </row>
    <row r="193" spans="1:6" ht="60" customHeight="1">
      <c r="A193" s="128" t="s">
        <v>287</v>
      </c>
      <c r="B193" s="126" t="s">
        <v>288</v>
      </c>
      <c r="C193" s="127">
        <v>0</v>
      </c>
      <c r="D193" s="127">
        <f>'[1]Múzeum önként vállalt'!$C16</f>
        <v>0</v>
      </c>
      <c r="E193" s="127">
        <v>0</v>
      </c>
      <c r="F193" s="127">
        <f t="shared" si="11"/>
        <v>0</v>
      </c>
    </row>
    <row r="194" spans="1:6" ht="60" customHeight="1">
      <c r="A194" s="128" t="s">
        <v>248</v>
      </c>
      <c r="B194" s="126" t="s">
        <v>247</v>
      </c>
      <c r="C194" s="127">
        <v>0</v>
      </c>
      <c r="D194" s="127">
        <f>'[1]Múzeum önként vállalt'!$C17</f>
        <v>0</v>
      </c>
      <c r="E194" s="127">
        <v>0</v>
      </c>
      <c r="F194" s="127">
        <f t="shared" si="11"/>
        <v>0</v>
      </c>
    </row>
    <row r="195" spans="1:6" ht="60" customHeight="1">
      <c r="A195" s="137" t="s">
        <v>29</v>
      </c>
      <c r="B195" s="126" t="s">
        <v>30</v>
      </c>
      <c r="C195" s="127">
        <v>0</v>
      </c>
      <c r="D195" s="127">
        <f>'[1]Múzeum önként vállalt'!$C18</f>
        <v>0</v>
      </c>
      <c r="E195" s="127">
        <v>0</v>
      </c>
      <c r="F195" s="127">
        <f t="shared" si="11"/>
        <v>0</v>
      </c>
    </row>
    <row r="196" spans="1:6" ht="60" customHeight="1">
      <c r="A196" s="128" t="s">
        <v>31</v>
      </c>
      <c r="B196" s="138" t="s">
        <v>13</v>
      </c>
      <c r="C196" s="127">
        <v>0</v>
      </c>
      <c r="D196" s="127">
        <f>'[1]Múzeum önként vállalt'!$C19</f>
        <v>0</v>
      </c>
      <c r="E196" s="127">
        <v>0</v>
      </c>
      <c r="F196" s="127">
        <f t="shared" si="11"/>
        <v>0</v>
      </c>
    </row>
    <row r="197" spans="1:6" ht="60" customHeight="1">
      <c r="A197" s="139" t="s">
        <v>32</v>
      </c>
      <c r="B197" s="140" t="s">
        <v>14</v>
      </c>
      <c r="C197" s="132">
        <v>0</v>
      </c>
      <c r="D197" s="132">
        <f>'[1]Múzeum önként vállalt'!$C20</f>
        <v>0</v>
      </c>
      <c r="E197" s="132">
        <v>0</v>
      </c>
      <c r="F197" s="132">
        <f t="shared" si="11"/>
        <v>0</v>
      </c>
    </row>
    <row r="198" spans="1:6" ht="60" customHeight="1">
      <c r="A198" s="137" t="s">
        <v>33</v>
      </c>
      <c r="B198" s="126" t="s">
        <v>34</v>
      </c>
      <c r="C198" s="127">
        <v>0</v>
      </c>
      <c r="D198" s="127">
        <f>'[1]Múzeum önként vállalt'!$C21</f>
        <v>0</v>
      </c>
      <c r="E198" s="127">
        <v>0</v>
      </c>
      <c r="F198" s="127">
        <f t="shared" si="11"/>
        <v>0</v>
      </c>
    </row>
    <row r="199" spans="1:6" ht="60" customHeight="1">
      <c r="A199" s="137" t="s">
        <v>268</v>
      </c>
      <c r="B199" s="126" t="s">
        <v>267</v>
      </c>
      <c r="C199" s="127">
        <v>0</v>
      </c>
      <c r="D199" s="127">
        <f>'[1]Múzeum önként vállalt'!$C22</f>
        <v>0</v>
      </c>
      <c r="E199" s="127">
        <v>0</v>
      </c>
      <c r="F199" s="127">
        <f t="shared" si="11"/>
        <v>0</v>
      </c>
    </row>
    <row r="200" spans="1:6" ht="60" customHeight="1">
      <c r="A200" s="137" t="s">
        <v>35</v>
      </c>
      <c r="B200" s="126" t="s">
        <v>16</v>
      </c>
      <c r="C200" s="127">
        <v>0</v>
      </c>
      <c r="D200" s="127">
        <f>'[1]Múzeum önként vállalt'!$C23</f>
        <v>0</v>
      </c>
      <c r="E200" s="127">
        <v>0</v>
      </c>
      <c r="F200" s="127">
        <f t="shared" si="11"/>
        <v>0</v>
      </c>
    </row>
    <row r="201" spans="1:6" ht="60" customHeight="1">
      <c r="A201" s="139" t="s">
        <v>36</v>
      </c>
      <c r="B201" s="133" t="s">
        <v>15</v>
      </c>
      <c r="C201" s="132">
        <v>0</v>
      </c>
      <c r="D201" s="132">
        <f>'[1]Múzeum önként vállalt'!$C24</f>
        <v>0</v>
      </c>
      <c r="E201" s="132">
        <v>0</v>
      </c>
      <c r="F201" s="132">
        <f t="shared" si="11"/>
        <v>0</v>
      </c>
    </row>
    <row r="202" spans="1:6" ht="60" customHeight="1">
      <c r="A202" s="137" t="s">
        <v>250</v>
      </c>
      <c r="B202" s="126" t="s">
        <v>249</v>
      </c>
      <c r="C202" s="127">
        <v>0</v>
      </c>
      <c r="D202" s="127">
        <f>'[1]Múzeum önként vállalt'!$C25</f>
        <v>0</v>
      </c>
      <c r="E202" s="127">
        <v>0</v>
      </c>
      <c r="F202" s="127">
        <f t="shared" si="11"/>
        <v>0</v>
      </c>
    </row>
    <row r="203" spans="1:6" ht="60" customHeight="1">
      <c r="A203" s="137" t="s">
        <v>291</v>
      </c>
      <c r="B203" s="126" t="s">
        <v>37</v>
      </c>
      <c r="C203" s="127">
        <v>0</v>
      </c>
      <c r="D203" s="127">
        <f>'[1]Múzeum önként vállalt'!$C26</f>
        <v>0</v>
      </c>
      <c r="E203" s="127">
        <v>0</v>
      </c>
      <c r="F203" s="127">
        <f t="shared" si="11"/>
        <v>0</v>
      </c>
    </row>
    <row r="204" spans="1:6" ht="60" customHeight="1">
      <c r="A204" s="137" t="s">
        <v>119</v>
      </c>
      <c r="B204" s="126"/>
      <c r="C204" s="127">
        <v>0</v>
      </c>
      <c r="D204" s="127">
        <f>'[1]Múzeum önként vállalt'!$C27</f>
        <v>0</v>
      </c>
      <c r="E204" s="127">
        <v>0</v>
      </c>
      <c r="F204" s="127">
        <f t="shared" si="11"/>
        <v>0</v>
      </c>
    </row>
    <row r="205" spans="1:6" ht="60" customHeight="1">
      <c r="A205" s="139" t="s">
        <v>38</v>
      </c>
      <c r="B205" s="133" t="s">
        <v>17</v>
      </c>
      <c r="C205" s="132">
        <v>0</v>
      </c>
      <c r="D205" s="132">
        <f>'[1]Múzeum önként vállalt'!$C28</f>
        <v>0</v>
      </c>
      <c r="E205" s="132">
        <v>0</v>
      </c>
      <c r="F205" s="132">
        <f t="shared" si="11"/>
        <v>0</v>
      </c>
    </row>
    <row r="206" spans="1:6" ht="60" customHeight="1">
      <c r="A206" s="139" t="s">
        <v>120</v>
      </c>
      <c r="B206" s="133"/>
      <c r="C206" s="132">
        <v>0</v>
      </c>
      <c r="D206" s="132">
        <f>'[1]Múzeum önként vállalt'!$C29</f>
        <v>0</v>
      </c>
      <c r="E206" s="132">
        <v>0</v>
      </c>
      <c r="F206" s="132">
        <f t="shared" si="11"/>
        <v>0</v>
      </c>
    </row>
    <row r="207" spans="1:6" ht="60" customHeight="1">
      <c r="A207" s="137" t="s">
        <v>39</v>
      </c>
      <c r="B207" s="116" t="s">
        <v>18</v>
      </c>
      <c r="C207" s="127">
        <v>0</v>
      </c>
      <c r="D207" s="127">
        <f>'[1]Múzeum önként vállalt'!$C30</f>
        <v>37625517</v>
      </c>
      <c r="E207" s="127">
        <v>0</v>
      </c>
      <c r="F207" s="127">
        <f t="shared" si="11"/>
        <v>37625517</v>
      </c>
    </row>
    <row r="208" spans="1:6" ht="60" customHeight="1">
      <c r="A208" s="141" t="s">
        <v>251</v>
      </c>
      <c r="B208" s="142" t="s">
        <v>252</v>
      </c>
      <c r="C208" s="132">
        <v>0</v>
      </c>
      <c r="D208" s="132">
        <f>'[1]Múzeum önként vállalt'!$C31</f>
        <v>0</v>
      </c>
      <c r="E208" s="132">
        <v>0</v>
      </c>
      <c r="F208" s="132">
        <f t="shared" si="11"/>
        <v>0</v>
      </c>
    </row>
    <row r="209" spans="1:6" ht="60" customHeight="1">
      <c r="A209" s="141" t="s">
        <v>257</v>
      </c>
      <c r="B209" s="142" t="s">
        <v>258</v>
      </c>
      <c r="C209" s="132">
        <v>0</v>
      </c>
      <c r="D209" s="132">
        <f>'[1]Múzeum önként vállalt'!$C32</f>
        <v>37625517</v>
      </c>
      <c r="E209" s="132">
        <v>0</v>
      </c>
      <c r="F209" s="132">
        <f t="shared" si="11"/>
        <v>37625517</v>
      </c>
    </row>
    <row r="210" spans="1:6" ht="60" customHeight="1">
      <c r="A210" s="136" t="s">
        <v>197</v>
      </c>
      <c r="B210" s="125"/>
      <c r="C210" s="288">
        <v>6</v>
      </c>
      <c r="D210" s="288"/>
      <c r="E210" s="288"/>
      <c r="F210" s="288"/>
    </row>
    <row r="211" spans="1:6" ht="39.950000000000003" customHeight="1">
      <c r="A211" s="295" t="s">
        <v>0</v>
      </c>
      <c r="B211" s="266" t="s">
        <v>316</v>
      </c>
      <c r="C211" s="284" t="s">
        <v>40</v>
      </c>
      <c r="D211" s="285"/>
      <c r="E211" s="285"/>
      <c r="F211" s="285"/>
    </row>
    <row r="212" spans="1:6" ht="39.950000000000003" customHeight="1">
      <c r="A212" s="295"/>
      <c r="B212" s="267"/>
      <c r="C212" s="286"/>
      <c r="D212" s="287"/>
      <c r="E212" s="287"/>
      <c r="F212" s="287"/>
    </row>
    <row r="213" spans="1:6" ht="91.5">
      <c r="A213" s="295"/>
      <c r="B213" s="268"/>
      <c r="C213" s="115" t="s">
        <v>314</v>
      </c>
      <c r="D213" s="115" t="s">
        <v>315</v>
      </c>
      <c r="E213" s="115" t="s">
        <v>313</v>
      </c>
      <c r="F213" s="116" t="s">
        <v>260</v>
      </c>
    </row>
    <row r="214" spans="1:6" ht="60" customHeight="1">
      <c r="A214" s="128" t="s">
        <v>485</v>
      </c>
      <c r="B214" s="126" t="s">
        <v>486</v>
      </c>
      <c r="C214" s="127">
        <f t="shared" ref="C214:F244" si="13">C4+C39+C74+C109+C144+C179</f>
        <v>328535495</v>
      </c>
      <c r="D214" s="127">
        <f t="shared" si="13"/>
        <v>15333400</v>
      </c>
      <c r="E214" s="127">
        <f t="shared" si="13"/>
        <v>37752000</v>
      </c>
      <c r="F214" s="127">
        <f t="shared" si="13"/>
        <v>381620895</v>
      </c>
    </row>
    <row r="215" spans="1:6" ht="60" customHeight="1">
      <c r="A215" s="128" t="s">
        <v>487</v>
      </c>
      <c r="B215" s="126" t="s">
        <v>488</v>
      </c>
      <c r="C215" s="127">
        <f t="shared" si="13"/>
        <v>20533075</v>
      </c>
      <c r="D215" s="127">
        <f t="shared" si="13"/>
        <v>6858750</v>
      </c>
      <c r="E215" s="127">
        <f t="shared" si="13"/>
        <v>0</v>
      </c>
      <c r="F215" s="127">
        <f t="shared" si="13"/>
        <v>27391825</v>
      </c>
    </row>
    <row r="216" spans="1:6" ht="60" customHeight="1">
      <c r="A216" s="139" t="s">
        <v>19</v>
      </c>
      <c r="B216" s="133" t="s">
        <v>4</v>
      </c>
      <c r="C216" s="132">
        <f t="shared" si="13"/>
        <v>349068570</v>
      </c>
      <c r="D216" s="132">
        <f t="shared" si="13"/>
        <v>22192150</v>
      </c>
      <c r="E216" s="132">
        <f t="shared" si="13"/>
        <v>37752000</v>
      </c>
      <c r="F216" s="132">
        <f t="shared" si="13"/>
        <v>409012720</v>
      </c>
    </row>
    <row r="217" spans="1:6" ht="60" customHeight="1">
      <c r="A217" s="139" t="s">
        <v>20</v>
      </c>
      <c r="B217" s="133" t="s">
        <v>5</v>
      </c>
      <c r="C217" s="132">
        <f t="shared" si="13"/>
        <v>76009614</v>
      </c>
      <c r="D217" s="132">
        <f t="shared" si="13"/>
        <v>4233367</v>
      </c>
      <c r="E217" s="132">
        <f t="shared" si="13"/>
        <v>7362000</v>
      </c>
      <c r="F217" s="132">
        <f t="shared" si="13"/>
        <v>87604981</v>
      </c>
    </row>
    <row r="218" spans="1:6" ht="60" customHeight="1">
      <c r="A218" s="139" t="s">
        <v>21</v>
      </c>
      <c r="B218" s="133" t="s">
        <v>6</v>
      </c>
      <c r="C218" s="132">
        <f t="shared" si="13"/>
        <v>924577448</v>
      </c>
      <c r="D218" s="132">
        <f t="shared" si="13"/>
        <v>11200000</v>
      </c>
      <c r="E218" s="132">
        <f t="shared" si="13"/>
        <v>4500000</v>
      </c>
      <c r="F218" s="132">
        <f t="shared" si="13"/>
        <v>940277448</v>
      </c>
    </row>
    <row r="219" spans="1:6" ht="60" customHeight="1">
      <c r="A219" s="139" t="s">
        <v>22</v>
      </c>
      <c r="B219" s="140" t="s">
        <v>7</v>
      </c>
      <c r="C219" s="132">
        <f t="shared" si="13"/>
        <v>20667000</v>
      </c>
      <c r="D219" s="132">
        <f t="shared" si="13"/>
        <v>0</v>
      </c>
      <c r="E219" s="132">
        <f t="shared" si="13"/>
        <v>0</v>
      </c>
      <c r="F219" s="132">
        <f t="shared" si="13"/>
        <v>20667000</v>
      </c>
    </row>
    <row r="220" spans="1:6" ht="60" customHeight="1">
      <c r="A220" s="128" t="s">
        <v>23</v>
      </c>
      <c r="B220" s="126" t="s">
        <v>24</v>
      </c>
      <c r="C220" s="127">
        <f t="shared" si="13"/>
        <v>5875524</v>
      </c>
      <c r="D220" s="127">
        <f t="shared" si="13"/>
        <v>0</v>
      </c>
      <c r="E220" s="127">
        <f t="shared" si="13"/>
        <v>0</v>
      </c>
      <c r="F220" s="127">
        <f t="shared" si="13"/>
        <v>5875524</v>
      </c>
    </row>
    <row r="221" spans="1:6" ht="60" customHeight="1">
      <c r="A221" s="125" t="s">
        <v>8</v>
      </c>
      <c r="B221" s="135" t="s">
        <v>9</v>
      </c>
      <c r="C221" s="127">
        <f t="shared" si="13"/>
        <v>668667533</v>
      </c>
      <c r="D221" s="127">
        <f t="shared" si="13"/>
        <v>0</v>
      </c>
      <c r="E221" s="127">
        <f t="shared" si="13"/>
        <v>0</v>
      </c>
      <c r="F221" s="127">
        <f t="shared" si="13"/>
        <v>668667533</v>
      </c>
    </row>
    <row r="222" spans="1:6" ht="60" customHeight="1">
      <c r="A222" s="128" t="s">
        <v>318</v>
      </c>
      <c r="B222" s="199" t="s">
        <v>319</v>
      </c>
      <c r="C222" s="127">
        <f t="shared" si="13"/>
        <v>20800000</v>
      </c>
      <c r="D222" s="127">
        <f t="shared" si="13"/>
        <v>0</v>
      </c>
      <c r="E222" s="127">
        <f t="shared" si="13"/>
        <v>0</v>
      </c>
      <c r="F222" s="127">
        <f t="shared" si="13"/>
        <v>20800000</v>
      </c>
    </row>
    <row r="223" spans="1:6" ht="60" customHeight="1">
      <c r="A223" s="136" t="s">
        <v>25</v>
      </c>
      <c r="B223" s="129" t="s">
        <v>11</v>
      </c>
      <c r="C223" s="127">
        <f t="shared" si="13"/>
        <v>41650000</v>
      </c>
      <c r="D223" s="127">
        <f t="shared" si="13"/>
        <v>0</v>
      </c>
      <c r="E223" s="127">
        <f t="shared" si="13"/>
        <v>0</v>
      </c>
      <c r="F223" s="127">
        <f t="shared" si="13"/>
        <v>41650000</v>
      </c>
    </row>
    <row r="224" spans="1:6" ht="60" customHeight="1">
      <c r="A224" s="125" t="s">
        <v>116</v>
      </c>
      <c r="B224" s="129" t="s">
        <v>26</v>
      </c>
      <c r="C224" s="127">
        <f t="shared" si="13"/>
        <v>25386547</v>
      </c>
      <c r="D224" s="127">
        <f t="shared" si="13"/>
        <v>0</v>
      </c>
      <c r="E224" s="127">
        <f t="shared" si="13"/>
        <v>0</v>
      </c>
      <c r="F224" s="127">
        <f t="shared" si="13"/>
        <v>25386547</v>
      </c>
    </row>
    <row r="225" spans="1:6" ht="60" customHeight="1">
      <c r="A225" s="130" t="s">
        <v>27</v>
      </c>
      <c r="B225" s="131" t="s">
        <v>10</v>
      </c>
      <c r="C225" s="132">
        <f t="shared" si="13"/>
        <v>762379604</v>
      </c>
      <c r="D225" s="132">
        <f t="shared" si="13"/>
        <v>0</v>
      </c>
      <c r="E225" s="132">
        <f t="shared" si="13"/>
        <v>0</v>
      </c>
      <c r="F225" s="132">
        <f t="shared" si="13"/>
        <v>762379604</v>
      </c>
    </row>
    <row r="226" spans="1:6" ht="60" customHeight="1">
      <c r="A226" s="130" t="s">
        <v>118</v>
      </c>
      <c r="B226" s="131"/>
      <c r="C226" s="132">
        <f t="shared" si="13"/>
        <v>2132702236</v>
      </c>
      <c r="D226" s="132">
        <f t="shared" si="13"/>
        <v>37625517</v>
      </c>
      <c r="E226" s="132">
        <f t="shared" si="13"/>
        <v>49614000</v>
      </c>
      <c r="F226" s="132">
        <f t="shared" si="13"/>
        <v>2219941753</v>
      </c>
    </row>
    <row r="227" spans="1:6" ht="60" customHeight="1">
      <c r="A227" s="128" t="s">
        <v>28</v>
      </c>
      <c r="B227" s="126" t="s">
        <v>12</v>
      </c>
      <c r="C227" s="127">
        <f t="shared" si="13"/>
        <v>1900000</v>
      </c>
      <c r="D227" s="127">
        <f t="shared" si="13"/>
        <v>0</v>
      </c>
      <c r="E227" s="127">
        <f t="shared" si="13"/>
        <v>0</v>
      </c>
      <c r="F227" s="127">
        <f t="shared" si="13"/>
        <v>1900000</v>
      </c>
    </row>
    <row r="228" spans="1:6" ht="60" customHeight="1">
      <c r="A228" s="128" t="s">
        <v>289</v>
      </c>
      <c r="B228" s="126" t="s">
        <v>288</v>
      </c>
      <c r="C228" s="127">
        <f t="shared" si="13"/>
        <v>1525835003</v>
      </c>
      <c r="D228" s="127">
        <f t="shared" si="13"/>
        <v>0</v>
      </c>
      <c r="E228" s="127">
        <f t="shared" si="13"/>
        <v>0</v>
      </c>
      <c r="F228" s="127">
        <f t="shared" si="13"/>
        <v>1525835003</v>
      </c>
    </row>
    <row r="229" spans="1:6" ht="60" customHeight="1">
      <c r="A229" s="128" t="s">
        <v>248</v>
      </c>
      <c r="B229" s="126" t="s">
        <v>247</v>
      </c>
      <c r="C229" s="127">
        <f t="shared" si="13"/>
        <v>4803150</v>
      </c>
      <c r="D229" s="127">
        <f t="shared" si="13"/>
        <v>0</v>
      </c>
      <c r="E229" s="127">
        <f t="shared" si="13"/>
        <v>0</v>
      </c>
      <c r="F229" s="127">
        <f t="shared" si="13"/>
        <v>4803150</v>
      </c>
    </row>
    <row r="230" spans="1:6" ht="60" customHeight="1">
      <c r="A230" s="137" t="s">
        <v>29</v>
      </c>
      <c r="B230" s="126" t="s">
        <v>30</v>
      </c>
      <c r="C230" s="127">
        <f t="shared" si="13"/>
        <v>36963782</v>
      </c>
      <c r="D230" s="127">
        <f t="shared" si="13"/>
        <v>0</v>
      </c>
      <c r="E230" s="127">
        <f t="shared" si="13"/>
        <v>0</v>
      </c>
      <c r="F230" s="127">
        <f t="shared" si="13"/>
        <v>36963782</v>
      </c>
    </row>
    <row r="231" spans="1:6" ht="60" customHeight="1">
      <c r="A231" s="128" t="s">
        <v>31</v>
      </c>
      <c r="B231" s="138" t="s">
        <v>13</v>
      </c>
      <c r="C231" s="127">
        <f t="shared" si="13"/>
        <v>529976022</v>
      </c>
      <c r="D231" s="127">
        <f t="shared" si="13"/>
        <v>0</v>
      </c>
      <c r="E231" s="127">
        <f t="shared" si="13"/>
        <v>0</v>
      </c>
      <c r="F231" s="127">
        <f t="shared" si="13"/>
        <v>529976022</v>
      </c>
    </row>
    <row r="232" spans="1:6" ht="60" customHeight="1">
      <c r="A232" s="145" t="s">
        <v>290</v>
      </c>
      <c r="B232" s="146" t="s">
        <v>14</v>
      </c>
      <c r="C232" s="132">
        <f t="shared" si="13"/>
        <v>2099477957</v>
      </c>
      <c r="D232" s="132">
        <f t="shared" si="13"/>
        <v>0</v>
      </c>
      <c r="E232" s="132">
        <f t="shared" si="13"/>
        <v>0</v>
      </c>
      <c r="F232" s="132">
        <f t="shared" si="13"/>
        <v>2099477957</v>
      </c>
    </row>
    <row r="233" spans="1:6" ht="60" customHeight="1">
      <c r="A233" s="137" t="s">
        <v>33</v>
      </c>
      <c r="B233" s="126" t="s">
        <v>34</v>
      </c>
      <c r="C233" s="127">
        <f t="shared" si="13"/>
        <v>127751467</v>
      </c>
      <c r="D233" s="127">
        <f t="shared" si="13"/>
        <v>0</v>
      </c>
      <c r="E233" s="127">
        <f t="shared" si="13"/>
        <v>0</v>
      </c>
      <c r="F233" s="127">
        <f t="shared" si="13"/>
        <v>127751467</v>
      </c>
    </row>
    <row r="234" spans="1:6" ht="60" customHeight="1">
      <c r="A234" s="137" t="s">
        <v>268</v>
      </c>
      <c r="B234" s="126" t="s">
        <v>267</v>
      </c>
      <c r="C234" s="127">
        <f t="shared" si="13"/>
        <v>0</v>
      </c>
      <c r="D234" s="127">
        <f t="shared" si="13"/>
        <v>0</v>
      </c>
      <c r="E234" s="127">
        <f t="shared" si="13"/>
        <v>0</v>
      </c>
      <c r="F234" s="127">
        <f t="shared" si="13"/>
        <v>0</v>
      </c>
    </row>
    <row r="235" spans="1:6" ht="60" customHeight="1">
      <c r="A235" s="137" t="s">
        <v>35</v>
      </c>
      <c r="B235" s="126" t="s">
        <v>16</v>
      </c>
      <c r="C235" s="127">
        <f t="shared" si="13"/>
        <v>32904957</v>
      </c>
      <c r="D235" s="127">
        <f t="shared" si="13"/>
        <v>0</v>
      </c>
      <c r="E235" s="127">
        <f t="shared" si="13"/>
        <v>0</v>
      </c>
      <c r="F235" s="127">
        <f t="shared" si="13"/>
        <v>32904957</v>
      </c>
    </row>
    <row r="236" spans="1:6" ht="60" customHeight="1">
      <c r="A236" s="139" t="s">
        <v>36</v>
      </c>
      <c r="B236" s="133" t="s">
        <v>15</v>
      </c>
      <c r="C236" s="132">
        <f t="shared" si="13"/>
        <v>160656424</v>
      </c>
      <c r="D236" s="132">
        <f t="shared" si="13"/>
        <v>0</v>
      </c>
      <c r="E236" s="132">
        <f t="shared" si="13"/>
        <v>0</v>
      </c>
      <c r="F236" s="132">
        <f t="shared" si="13"/>
        <v>160656424</v>
      </c>
    </row>
    <row r="237" spans="1:6" ht="60" customHeight="1">
      <c r="A237" s="137" t="s">
        <v>250</v>
      </c>
      <c r="B237" s="126" t="s">
        <v>249</v>
      </c>
      <c r="C237" s="127">
        <f t="shared" si="13"/>
        <v>0</v>
      </c>
      <c r="D237" s="127">
        <f t="shared" si="13"/>
        <v>0</v>
      </c>
      <c r="E237" s="127">
        <f t="shared" si="13"/>
        <v>0</v>
      </c>
      <c r="F237" s="127">
        <f t="shared" si="13"/>
        <v>0</v>
      </c>
    </row>
    <row r="238" spans="1:6" ht="60" customHeight="1">
      <c r="A238" s="137" t="s">
        <v>180</v>
      </c>
      <c r="B238" s="126" t="s">
        <v>37</v>
      </c>
      <c r="C238" s="127">
        <f t="shared" si="13"/>
        <v>20639295</v>
      </c>
      <c r="D238" s="127">
        <f t="shared" si="13"/>
        <v>0</v>
      </c>
      <c r="E238" s="127">
        <f t="shared" si="13"/>
        <v>0</v>
      </c>
      <c r="F238" s="127">
        <f t="shared" si="13"/>
        <v>20639295</v>
      </c>
    </row>
    <row r="239" spans="1:6" ht="60" customHeight="1">
      <c r="A239" s="137" t="s">
        <v>119</v>
      </c>
      <c r="B239" s="126" t="s">
        <v>26</v>
      </c>
      <c r="C239" s="127">
        <f t="shared" si="13"/>
        <v>57649284</v>
      </c>
      <c r="D239" s="127">
        <f t="shared" si="13"/>
        <v>0</v>
      </c>
      <c r="E239" s="127">
        <f t="shared" si="13"/>
        <v>0</v>
      </c>
      <c r="F239" s="127">
        <f t="shared" si="13"/>
        <v>57649284</v>
      </c>
    </row>
    <row r="240" spans="1:6" ht="60" customHeight="1">
      <c r="A240" s="139" t="s">
        <v>38</v>
      </c>
      <c r="B240" s="133" t="s">
        <v>17</v>
      </c>
      <c r="C240" s="132">
        <f t="shared" si="13"/>
        <v>78288579</v>
      </c>
      <c r="D240" s="132">
        <f t="shared" si="13"/>
        <v>0</v>
      </c>
      <c r="E240" s="132">
        <f t="shared" si="13"/>
        <v>0</v>
      </c>
      <c r="F240" s="132">
        <f t="shared" si="13"/>
        <v>78288579</v>
      </c>
    </row>
    <row r="241" spans="1:6" ht="60" customHeight="1">
      <c r="A241" s="139" t="s">
        <v>120</v>
      </c>
      <c r="B241" s="133"/>
      <c r="C241" s="132">
        <f t="shared" si="13"/>
        <v>2338422960</v>
      </c>
      <c r="D241" s="132">
        <f t="shared" si="13"/>
        <v>0</v>
      </c>
      <c r="E241" s="132">
        <f t="shared" si="13"/>
        <v>0</v>
      </c>
      <c r="F241" s="132">
        <f t="shared" si="13"/>
        <v>2338422960</v>
      </c>
    </row>
    <row r="242" spans="1:6" ht="60" customHeight="1">
      <c r="A242" s="137" t="s">
        <v>39</v>
      </c>
      <c r="B242" s="116" t="s">
        <v>18</v>
      </c>
      <c r="C242" s="127">
        <f t="shared" si="13"/>
        <v>4471125196</v>
      </c>
      <c r="D242" s="127">
        <f t="shared" si="13"/>
        <v>37625517</v>
      </c>
      <c r="E242" s="127">
        <f t="shared" si="13"/>
        <v>49614000</v>
      </c>
      <c r="F242" s="127">
        <f t="shared" si="13"/>
        <v>4558364713</v>
      </c>
    </row>
    <row r="243" spans="1:6" ht="60" customHeight="1">
      <c r="A243" s="141" t="s">
        <v>251</v>
      </c>
      <c r="B243" s="142" t="s">
        <v>252</v>
      </c>
      <c r="C243" s="132">
        <f t="shared" si="13"/>
        <v>708297265</v>
      </c>
      <c r="D243" s="132">
        <f t="shared" si="13"/>
        <v>0</v>
      </c>
      <c r="E243" s="132">
        <f t="shared" si="13"/>
        <v>0</v>
      </c>
      <c r="F243" s="132">
        <f t="shared" si="13"/>
        <v>708297265</v>
      </c>
    </row>
    <row r="244" spans="1:6" ht="60" customHeight="1">
      <c r="A244" s="141" t="s">
        <v>257</v>
      </c>
      <c r="B244" s="142" t="s">
        <v>258</v>
      </c>
      <c r="C244" s="132">
        <f t="shared" si="13"/>
        <v>5179422461</v>
      </c>
      <c r="D244" s="132">
        <f t="shared" si="13"/>
        <v>37625517</v>
      </c>
      <c r="E244" s="132">
        <f t="shared" si="13"/>
        <v>49614000</v>
      </c>
      <c r="F244" s="132">
        <f t="shared" si="13"/>
        <v>5266661978</v>
      </c>
    </row>
    <row r="245" spans="1:6" ht="60" customHeight="1">
      <c r="A245" s="137" t="s">
        <v>197</v>
      </c>
      <c r="B245" s="116"/>
      <c r="C245" s="282">
        <v>119</v>
      </c>
      <c r="D245" s="282"/>
      <c r="E245" s="282"/>
      <c r="F245" s="282"/>
    </row>
  </sheetData>
  <mergeCells count="28">
    <mergeCell ref="A1:A3"/>
    <mergeCell ref="B36:B38"/>
    <mergeCell ref="A71:A73"/>
    <mergeCell ref="B71:B73"/>
    <mergeCell ref="A141:A143"/>
    <mergeCell ref="B141:B143"/>
    <mergeCell ref="B1:B3"/>
    <mergeCell ref="B211:B213"/>
    <mergeCell ref="A106:A108"/>
    <mergeCell ref="A211:A213"/>
    <mergeCell ref="B106:B108"/>
    <mergeCell ref="B35:F35"/>
    <mergeCell ref="A176:A178"/>
    <mergeCell ref="B176:B178"/>
    <mergeCell ref="A36:A38"/>
    <mergeCell ref="C1:F2"/>
    <mergeCell ref="C36:F37"/>
    <mergeCell ref="C71:F72"/>
    <mergeCell ref="C106:F107"/>
    <mergeCell ref="C176:F177"/>
    <mergeCell ref="C141:F142"/>
    <mergeCell ref="C105:F105"/>
    <mergeCell ref="C245:F245"/>
    <mergeCell ref="C70:F70"/>
    <mergeCell ref="C211:F212"/>
    <mergeCell ref="C175:F175"/>
    <mergeCell ref="C140:F140"/>
    <mergeCell ref="C210:F210"/>
  </mergeCells>
  <pageMargins left="0.38" right="0.41" top="0.74803149606299213" bottom="0.74803149606299213" header="0.31496062992125984" footer="0.31496062992125984"/>
  <pageSetup paperSize="9" scale="18" orientation="landscape" r:id="rId1"/>
  <headerFooter>
    <oddHeader>&amp;C&amp;"Times New Roman,Normál"&amp;36Körmend Város Önkormányzata és Intézményei  2019. évi működési és felhalmozási kiadásai költségvetési szervenként.&amp;R&amp;"Times New Roman,Normál"&amp;36
"3. melléklet .../2019. (...) önkormányzati rendelethez
adatok  Ft-ban"</oddHeader>
    <oddFooter>&amp;C&amp;"Times New Roman,Normál"&amp;36&amp;P</oddFooter>
  </headerFooter>
  <rowBreaks count="6" manualBreakCount="6">
    <brk id="35" max="9" man="1"/>
    <brk id="70" max="9" man="1"/>
    <brk id="105" max="9" man="1"/>
    <brk id="140" max="16383" man="1"/>
    <brk id="175" max="9" man="1"/>
    <brk id="21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104"/>
  <sheetViews>
    <sheetView view="pageBreakPreview" topLeftCell="A75" zoomScale="60" zoomScaleNormal="100" workbookViewId="0">
      <selection activeCell="F100" sqref="F100"/>
    </sheetView>
  </sheetViews>
  <sheetFormatPr defaultRowHeight="15"/>
  <cols>
    <col min="1" max="1" width="102.42578125" bestFit="1" customWidth="1"/>
    <col min="2" max="2" width="18.5703125" bestFit="1" customWidth="1"/>
    <col min="3" max="3" width="10.85546875" bestFit="1" customWidth="1"/>
    <col min="4" max="4" width="16.140625" bestFit="1" customWidth="1"/>
    <col min="5" max="5" width="13.28515625" bestFit="1" customWidth="1"/>
    <col min="6" max="6" width="15" style="62" bestFit="1" customWidth="1"/>
    <col min="7" max="7" width="12" bestFit="1" customWidth="1"/>
  </cols>
  <sheetData>
    <row r="1" spans="1:7">
      <c r="A1" s="160"/>
      <c r="B1" s="161" t="s">
        <v>320</v>
      </c>
      <c r="C1" s="162" t="s">
        <v>321</v>
      </c>
      <c r="D1" s="161" t="s">
        <v>322</v>
      </c>
      <c r="E1" s="161" t="s">
        <v>294</v>
      </c>
      <c r="F1" s="247" t="s">
        <v>323</v>
      </c>
    </row>
    <row r="2" spans="1:7">
      <c r="A2" s="163" t="s">
        <v>324</v>
      </c>
      <c r="B2" s="164">
        <v>4580000</v>
      </c>
      <c r="C2" s="165">
        <v>33.32</v>
      </c>
      <c r="D2" s="164">
        <f>B2*C2</f>
        <v>152605600</v>
      </c>
      <c r="E2" s="164">
        <v>74875497</v>
      </c>
      <c r="F2" s="248"/>
    </row>
    <row r="3" spans="1:7">
      <c r="A3" s="160" t="s">
        <v>325</v>
      </c>
      <c r="B3" s="166"/>
      <c r="C3" s="167"/>
      <c r="D3" s="166"/>
      <c r="E3" s="166"/>
      <c r="F3" s="248"/>
    </row>
    <row r="4" spans="1:7">
      <c r="A4" s="163" t="s">
        <v>326</v>
      </c>
      <c r="B4" s="164"/>
      <c r="C4" s="165"/>
      <c r="D4" s="164">
        <f>SUM(D5:D8)</f>
        <v>65019984</v>
      </c>
      <c r="E4" s="164">
        <v>65019984</v>
      </c>
      <c r="F4" s="248"/>
    </row>
    <row r="5" spans="1:7">
      <c r="A5" s="160" t="s">
        <v>327</v>
      </c>
      <c r="B5" s="166">
        <v>22300</v>
      </c>
      <c r="C5" s="167"/>
      <c r="D5" s="166">
        <v>15476200</v>
      </c>
      <c r="E5" s="166">
        <v>15476200</v>
      </c>
      <c r="F5" s="248"/>
    </row>
    <row r="6" spans="1:7">
      <c r="A6" s="160" t="s">
        <v>328</v>
      </c>
      <c r="B6" s="166"/>
      <c r="C6" s="167"/>
      <c r="D6" s="166">
        <v>29080000</v>
      </c>
      <c r="E6" s="166">
        <v>29080000</v>
      </c>
      <c r="F6" s="248"/>
    </row>
    <row r="7" spans="1:7">
      <c r="A7" s="160" t="s">
        <v>329</v>
      </c>
      <c r="B7" s="166"/>
      <c r="C7" s="167"/>
      <c r="D7" s="166">
        <v>7318584</v>
      </c>
      <c r="E7" s="166">
        <v>7318584</v>
      </c>
      <c r="F7" s="248"/>
    </row>
    <row r="8" spans="1:7">
      <c r="A8" s="160" t="s">
        <v>330</v>
      </c>
      <c r="B8" s="166"/>
      <c r="C8" s="167"/>
      <c r="D8" s="166">
        <v>13145200</v>
      </c>
      <c r="E8" s="166">
        <v>13145200</v>
      </c>
      <c r="F8" s="248"/>
    </row>
    <row r="9" spans="1:7">
      <c r="A9" s="163" t="s">
        <v>331</v>
      </c>
      <c r="B9" s="164"/>
      <c r="C9" s="165"/>
      <c r="D9" s="164">
        <v>30191400</v>
      </c>
      <c r="E9" s="164">
        <v>30191400</v>
      </c>
      <c r="F9" s="248"/>
    </row>
    <row r="10" spans="1:7">
      <c r="A10" s="163" t="s">
        <v>332</v>
      </c>
      <c r="B10" s="164"/>
      <c r="C10" s="165"/>
      <c r="D10" s="164">
        <v>344250</v>
      </c>
      <c r="E10" s="164">
        <v>344250</v>
      </c>
      <c r="F10" s="248"/>
    </row>
    <row r="11" spans="1:7" ht="15.75" thickBot="1">
      <c r="A11" s="168" t="s">
        <v>333</v>
      </c>
      <c r="B11" s="169"/>
      <c r="C11" s="170"/>
      <c r="D11" s="169">
        <v>4402500</v>
      </c>
      <c r="E11" s="169">
        <v>4402500</v>
      </c>
      <c r="F11" s="249"/>
    </row>
    <row r="12" spans="1:7" ht="15.75" thickBot="1">
      <c r="A12" s="171" t="s">
        <v>334</v>
      </c>
      <c r="B12" s="172"/>
      <c r="C12" s="173"/>
      <c r="D12" s="172">
        <f>SUM(D2:D11)</f>
        <v>317583718</v>
      </c>
      <c r="E12" s="172">
        <f>SUM(E2:E11)</f>
        <v>239853615</v>
      </c>
      <c r="F12" s="250">
        <f>D12-E12</f>
        <v>77730103</v>
      </c>
      <c r="G12" s="174">
        <f>SUM(D2+D4+D9+D10+D11)</f>
        <v>252563734</v>
      </c>
    </row>
    <row r="13" spans="1:7">
      <c r="A13" s="175" t="s">
        <v>335</v>
      </c>
      <c r="B13" s="176">
        <v>4371500</v>
      </c>
      <c r="C13" s="177">
        <v>32.200000000000003</v>
      </c>
      <c r="D13" s="176">
        <f>B13*C13/12*8</f>
        <v>93841533.333333328</v>
      </c>
      <c r="E13" s="176"/>
      <c r="F13" s="251">
        <f>D13</f>
        <v>93841533.333333328</v>
      </c>
      <c r="G13" s="174">
        <f>SUM(E2+E4+E9+E10+E11)</f>
        <v>174833631</v>
      </c>
    </row>
    <row r="14" spans="1:7">
      <c r="A14" s="178" t="s">
        <v>336</v>
      </c>
      <c r="B14" s="166">
        <v>4371500</v>
      </c>
      <c r="C14" s="167">
        <v>33.799999999999997</v>
      </c>
      <c r="D14" s="166">
        <f>B14*C14/12*4</f>
        <v>49252233.333333336</v>
      </c>
      <c r="E14" s="166"/>
      <c r="F14" s="248">
        <f>D14</f>
        <v>49252233.333333336</v>
      </c>
      <c r="G14" s="174">
        <f>SUM(G12-G13)</f>
        <v>77730103</v>
      </c>
    </row>
    <row r="15" spans="1:7">
      <c r="A15" s="178" t="s">
        <v>337</v>
      </c>
      <c r="B15" s="166">
        <v>2205000</v>
      </c>
      <c r="C15" s="167">
        <v>26</v>
      </c>
      <c r="D15" s="166">
        <f>B15*C15/12*8</f>
        <v>38220000</v>
      </c>
      <c r="E15" s="166"/>
      <c r="F15" s="248">
        <f>D15</f>
        <v>38220000</v>
      </c>
    </row>
    <row r="16" spans="1:7">
      <c r="A16" s="178" t="s">
        <v>338</v>
      </c>
      <c r="B16" s="166">
        <v>2205000</v>
      </c>
      <c r="C16" s="167">
        <v>26</v>
      </c>
      <c r="D16" s="166">
        <f>B16*C16/12*4</f>
        <v>19110000</v>
      </c>
      <c r="E16" s="166"/>
      <c r="F16" s="248">
        <f>D16</f>
        <v>19110000</v>
      </c>
    </row>
    <row r="17" spans="1:7">
      <c r="A17" s="163" t="s">
        <v>339</v>
      </c>
      <c r="B17" s="166"/>
      <c r="C17" s="167"/>
      <c r="D17" s="164">
        <f>SUM(D13:D16)</f>
        <v>200423766.66666666</v>
      </c>
      <c r="E17" s="166"/>
      <c r="F17" s="246">
        <f>SUM(F13:F16)</f>
        <v>200423766.66666666</v>
      </c>
    </row>
    <row r="18" spans="1:7">
      <c r="A18" s="160" t="s">
        <v>340</v>
      </c>
      <c r="B18" s="166">
        <v>97400</v>
      </c>
      <c r="C18" s="167">
        <v>366</v>
      </c>
      <c r="D18" s="166">
        <f>B18*C18/12*8</f>
        <v>23765600</v>
      </c>
      <c r="E18" s="166"/>
      <c r="F18" s="248">
        <f>D18</f>
        <v>23765600</v>
      </c>
    </row>
    <row r="19" spans="1:7">
      <c r="A19" s="160" t="s">
        <v>341</v>
      </c>
      <c r="B19" s="166">
        <v>97400</v>
      </c>
      <c r="C19" s="167">
        <v>386</v>
      </c>
      <c r="D19" s="166">
        <f>B19*C19/12*4</f>
        <v>12532133.333333334</v>
      </c>
      <c r="E19" s="166"/>
      <c r="F19" s="248">
        <f>D19</f>
        <v>12532133.333333334</v>
      </c>
    </row>
    <row r="20" spans="1:7">
      <c r="A20" s="163" t="s">
        <v>342</v>
      </c>
      <c r="B20" s="166"/>
      <c r="C20" s="167"/>
      <c r="D20" s="164">
        <f>SUM(D18:D19)</f>
        <v>36297733.333333336</v>
      </c>
      <c r="E20" s="166"/>
      <c r="F20" s="246">
        <f>SUM(F18:F19)</f>
        <v>36297733.333333336</v>
      </c>
    </row>
    <row r="21" spans="1:7">
      <c r="A21" s="163" t="s">
        <v>343</v>
      </c>
      <c r="B21" s="166">
        <v>189000</v>
      </c>
      <c r="C21" s="167">
        <v>12</v>
      </c>
      <c r="D21" s="164">
        <f>B21*C21</f>
        <v>2268000</v>
      </c>
      <c r="E21" s="166"/>
      <c r="F21" s="246">
        <f>D21</f>
        <v>2268000</v>
      </c>
    </row>
    <row r="22" spans="1:7">
      <c r="A22" s="178" t="s">
        <v>344</v>
      </c>
      <c r="B22" s="166">
        <v>396700</v>
      </c>
      <c r="C22" s="167">
        <v>19</v>
      </c>
      <c r="D22" s="166">
        <f>B22*C22</f>
        <v>7537300</v>
      </c>
      <c r="E22" s="166"/>
      <c r="F22" s="248">
        <f>D22</f>
        <v>7537300</v>
      </c>
    </row>
    <row r="23" spans="1:7">
      <c r="A23" s="160" t="s">
        <v>345</v>
      </c>
      <c r="B23" s="166">
        <v>1447300</v>
      </c>
      <c r="C23" s="167">
        <v>2</v>
      </c>
      <c r="D23" s="166">
        <f>B23*C23</f>
        <v>2894600</v>
      </c>
      <c r="E23" s="166"/>
      <c r="F23" s="248">
        <f>D23</f>
        <v>2894600</v>
      </c>
    </row>
    <row r="24" spans="1:7" ht="15.75" thickBot="1">
      <c r="A24" s="168" t="s">
        <v>346</v>
      </c>
      <c r="B24" s="169"/>
      <c r="C24" s="170"/>
      <c r="D24" s="169">
        <f>SUM(D22:D23)</f>
        <v>10431900</v>
      </c>
      <c r="E24" s="169"/>
      <c r="F24" s="252">
        <f>SUM(F22:F23)</f>
        <v>10431900</v>
      </c>
    </row>
    <row r="25" spans="1:7" ht="15.75" thickBot="1">
      <c r="A25" s="171" t="s">
        <v>198</v>
      </c>
      <c r="B25" s="179"/>
      <c r="C25" s="180"/>
      <c r="D25" s="172">
        <f>D17+D20+D21+D24</f>
        <v>249421400</v>
      </c>
      <c r="E25" s="179"/>
      <c r="F25" s="250">
        <f>F17+F20+F21+F24-1</f>
        <v>249421399</v>
      </c>
      <c r="G25" s="174">
        <f>SUM(F25-F21)</f>
        <v>247153399</v>
      </c>
    </row>
    <row r="26" spans="1:7">
      <c r="A26" s="181" t="s">
        <v>347</v>
      </c>
      <c r="B26" s="182">
        <v>3400000</v>
      </c>
      <c r="C26" s="182"/>
      <c r="D26" s="182">
        <v>24140000</v>
      </c>
      <c r="E26" s="182"/>
      <c r="F26" s="253">
        <f>D26</f>
        <v>24140000</v>
      </c>
    </row>
    <row r="27" spans="1:7">
      <c r="A27" s="163" t="s">
        <v>348</v>
      </c>
      <c r="B27" s="164">
        <v>3300000</v>
      </c>
      <c r="C27" s="165"/>
      <c r="D27" s="164">
        <v>18480000</v>
      </c>
      <c r="E27" s="164"/>
      <c r="F27" s="246">
        <f>D27</f>
        <v>18480000</v>
      </c>
    </row>
    <row r="28" spans="1:7">
      <c r="A28" s="163" t="s">
        <v>349</v>
      </c>
      <c r="B28" s="164">
        <v>55360</v>
      </c>
      <c r="C28" s="165">
        <v>135</v>
      </c>
      <c r="D28" s="164">
        <f>B28*C28</f>
        <v>7473600</v>
      </c>
      <c r="E28" s="164"/>
      <c r="F28" s="246">
        <f t="shared" ref="F28:F49" si="0">D28</f>
        <v>7473600</v>
      </c>
    </row>
    <row r="29" spans="1:7">
      <c r="A29" s="163" t="s">
        <v>350</v>
      </c>
      <c r="B29" s="164">
        <v>429000</v>
      </c>
      <c r="C29" s="165">
        <v>52</v>
      </c>
      <c r="D29" s="164">
        <f>B29*C29</f>
        <v>22308000</v>
      </c>
      <c r="E29" s="164"/>
      <c r="F29" s="246">
        <f t="shared" si="0"/>
        <v>22308000</v>
      </c>
    </row>
    <row r="30" spans="1:7">
      <c r="A30" s="163" t="s">
        <v>351</v>
      </c>
      <c r="B30" s="164">
        <v>109000</v>
      </c>
      <c r="C30" s="165">
        <v>90</v>
      </c>
      <c r="D30" s="164">
        <f>B30*C30</f>
        <v>9810000</v>
      </c>
      <c r="E30" s="164"/>
      <c r="F30" s="246">
        <f t="shared" si="0"/>
        <v>9810000</v>
      </c>
    </row>
    <row r="31" spans="1:7">
      <c r="A31" s="160" t="s">
        <v>352</v>
      </c>
      <c r="B31" s="166">
        <v>550000</v>
      </c>
      <c r="C31" s="167">
        <v>20</v>
      </c>
      <c r="D31" s="166">
        <f>B31*C31</f>
        <v>11000000</v>
      </c>
      <c r="E31" s="166"/>
      <c r="F31" s="248">
        <f t="shared" si="0"/>
        <v>11000000</v>
      </c>
    </row>
    <row r="32" spans="1:7">
      <c r="A32" s="160" t="s">
        <v>353</v>
      </c>
      <c r="B32" s="166">
        <v>220000</v>
      </c>
      <c r="C32" s="167">
        <v>31</v>
      </c>
      <c r="D32" s="166">
        <f>B32*C32</f>
        <v>6820000</v>
      </c>
      <c r="E32" s="166"/>
      <c r="F32" s="248">
        <f t="shared" si="0"/>
        <v>6820000</v>
      </c>
    </row>
    <row r="33" spans="1:6">
      <c r="A33" s="163" t="s">
        <v>354</v>
      </c>
      <c r="B33" s="166"/>
      <c r="C33" s="167"/>
      <c r="D33" s="164">
        <f>SUM(D31:D32)</f>
        <v>17820000</v>
      </c>
      <c r="E33" s="166"/>
      <c r="F33" s="246">
        <f>SUM(F31:F32)</f>
        <v>17820000</v>
      </c>
    </row>
    <row r="34" spans="1:6">
      <c r="A34" s="160" t="s">
        <v>355</v>
      </c>
      <c r="B34" s="166">
        <v>372000</v>
      </c>
      <c r="C34" s="167">
        <v>15</v>
      </c>
      <c r="D34" s="166">
        <f>B34*C34</f>
        <v>5580000</v>
      </c>
      <c r="E34" s="166"/>
      <c r="F34" s="248">
        <f t="shared" si="0"/>
        <v>5580000</v>
      </c>
    </row>
    <row r="35" spans="1:6">
      <c r="A35" s="160" t="s">
        <v>356</v>
      </c>
      <c r="B35" s="166">
        <v>148800</v>
      </c>
      <c r="C35" s="167">
        <v>15</v>
      </c>
      <c r="D35" s="166">
        <f>B35*C35</f>
        <v>2232000</v>
      </c>
      <c r="E35" s="166"/>
      <c r="F35" s="248">
        <f t="shared" si="0"/>
        <v>2232000</v>
      </c>
    </row>
    <row r="36" spans="1:6">
      <c r="A36" s="163" t="s">
        <v>357</v>
      </c>
      <c r="B36" s="166"/>
      <c r="C36" s="167"/>
      <c r="D36" s="164">
        <f>SUM(D34:D35)</f>
        <v>7812000</v>
      </c>
      <c r="E36" s="166"/>
      <c r="F36" s="246">
        <f>SUM(F34:F35)</f>
        <v>7812000</v>
      </c>
    </row>
    <row r="37" spans="1:6">
      <c r="A37" s="160" t="s">
        <v>358</v>
      </c>
      <c r="B37" s="166">
        <v>4100000</v>
      </c>
      <c r="C37" s="167">
        <v>12</v>
      </c>
      <c r="D37" s="166">
        <v>4100000</v>
      </c>
      <c r="E37" s="166"/>
      <c r="F37" s="248">
        <f t="shared" si="0"/>
        <v>4100000</v>
      </c>
    </row>
    <row r="38" spans="1:6">
      <c r="A38" s="160" t="s">
        <v>359</v>
      </c>
      <c r="B38" s="166">
        <v>1800</v>
      </c>
      <c r="C38" s="167">
        <v>7605</v>
      </c>
      <c r="D38" s="166">
        <f>B38*C38</f>
        <v>13689000</v>
      </c>
      <c r="E38" s="166"/>
      <c r="F38" s="248">
        <f t="shared" si="0"/>
        <v>13689000</v>
      </c>
    </row>
    <row r="39" spans="1:6">
      <c r="A39" s="163" t="s">
        <v>360</v>
      </c>
      <c r="B39" s="166"/>
      <c r="C39" s="167"/>
      <c r="D39" s="164">
        <f>SUM(D37:D38)</f>
        <v>17789000</v>
      </c>
      <c r="E39" s="166"/>
      <c r="F39" s="246">
        <f>SUM(F37:F38)</f>
        <v>17789000</v>
      </c>
    </row>
    <row r="40" spans="1:6">
      <c r="A40" s="163" t="s">
        <v>361</v>
      </c>
      <c r="B40" s="164"/>
      <c r="C40" s="165"/>
      <c r="D40" s="164">
        <v>10337926</v>
      </c>
      <c r="E40" s="164"/>
      <c r="F40" s="246">
        <f t="shared" si="0"/>
        <v>10337926</v>
      </c>
    </row>
    <row r="41" spans="1:6">
      <c r="A41" s="160" t="s">
        <v>362</v>
      </c>
      <c r="B41" s="166">
        <v>2848000</v>
      </c>
      <c r="C41" s="167">
        <v>4</v>
      </c>
      <c r="D41" s="166">
        <f>B41*C41</f>
        <v>11392000</v>
      </c>
      <c r="E41" s="166"/>
      <c r="F41" s="248">
        <f t="shared" si="0"/>
        <v>11392000</v>
      </c>
    </row>
    <row r="42" spans="1:6">
      <c r="A42" s="160" t="s">
        <v>363</v>
      </c>
      <c r="B42" s="166"/>
      <c r="C42" s="167"/>
      <c r="D42" s="166">
        <v>5021000</v>
      </c>
      <c r="E42" s="166"/>
      <c r="F42" s="248">
        <f t="shared" si="0"/>
        <v>5021000</v>
      </c>
    </row>
    <row r="43" spans="1:6">
      <c r="A43" s="163" t="s">
        <v>364</v>
      </c>
      <c r="B43" s="164"/>
      <c r="C43" s="165"/>
      <c r="D43" s="164">
        <f>SUM(D41:D42)</f>
        <v>16413000</v>
      </c>
      <c r="E43" s="164"/>
      <c r="F43" s="246">
        <f>SUM(F41:F42)</f>
        <v>16413000</v>
      </c>
    </row>
    <row r="44" spans="1:6">
      <c r="A44" s="160" t="s">
        <v>365</v>
      </c>
      <c r="B44" s="166">
        <v>1900000</v>
      </c>
      <c r="C44" s="167">
        <v>23.29</v>
      </c>
      <c r="D44" s="166">
        <v>44251000</v>
      </c>
      <c r="E44" s="166"/>
      <c r="F44" s="248">
        <f t="shared" si="0"/>
        <v>44251000</v>
      </c>
    </row>
    <row r="45" spans="1:6">
      <c r="A45" s="160" t="s">
        <v>366</v>
      </c>
      <c r="B45" s="166"/>
      <c r="C45" s="167"/>
      <c r="D45" s="166">
        <v>39272306</v>
      </c>
      <c r="E45" s="166"/>
      <c r="F45" s="248">
        <f t="shared" si="0"/>
        <v>39272306</v>
      </c>
    </row>
    <row r="46" spans="1:6">
      <c r="A46" s="160" t="s">
        <v>367</v>
      </c>
      <c r="B46" s="166">
        <v>285</v>
      </c>
      <c r="C46" s="167">
        <v>680</v>
      </c>
      <c r="D46" s="166">
        <f>B46*C46</f>
        <v>193800</v>
      </c>
      <c r="E46" s="166"/>
      <c r="F46" s="248">
        <f t="shared" si="0"/>
        <v>193800</v>
      </c>
    </row>
    <row r="47" spans="1:6">
      <c r="A47" s="163" t="s">
        <v>368</v>
      </c>
      <c r="B47" s="164"/>
      <c r="C47" s="165"/>
      <c r="D47" s="164">
        <f>SUM(D44:D46)</f>
        <v>83717106</v>
      </c>
      <c r="E47" s="164"/>
      <c r="F47" s="246">
        <f>SUM(F44:F46)</f>
        <v>83717106</v>
      </c>
    </row>
    <row r="48" spans="1:6">
      <c r="A48" s="160" t="s">
        <v>369</v>
      </c>
      <c r="B48" s="166">
        <v>2993000</v>
      </c>
      <c r="C48" s="167">
        <v>5.4</v>
      </c>
      <c r="D48" s="166">
        <f>B48*C48</f>
        <v>16162200.000000002</v>
      </c>
      <c r="E48" s="166"/>
      <c r="F48" s="248">
        <f t="shared" si="0"/>
        <v>16162200.000000002</v>
      </c>
    </row>
    <row r="49" spans="1:7">
      <c r="A49" s="160" t="s">
        <v>370</v>
      </c>
      <c r="B49" s="166"/>
      <c r="C49" s="167"/>
      <c r="D49" s="166">
        <v>13366000</v>
      </c>
      <c r="E49" s="166"/>
      <c r="F49" s="248">
        <f t="shared" si="0"/>
        <v>13366000</v>
      </c>
    </row>
    <row r="50" spans="1:7" ht="15.75" thickBot="1">
      <c r="A50" s="168" t="s">
        <v>371</v>
      </c>
      <c r="B50" s="169"/>
      <c r="C50" s="170"/>
      <c r="D50" s="169">
        <f>SUM(D48:D49)</f>
        <v>29528200</v>
      </c>
      <c r="E50" s="169"/>
      <c r="F50" s="252">
        <f>SUM(F48:F49)</f>
        <v>29528200</v>
      </c>
      <c r="G50" s="174">
        <f>SUM(F26+F27+F28+F29+F30+F33+F36+F39+F40+F43)</f>
        <v>152383526</v>
      </c>
    </row>
    <row r="51" spans="1:7" ht="15.75" thickBot="1">
      <c r="A51" s="171" t="s">
        <v>372</v>
      </c>
      <c r="B51" s="172"/>
      <c r="C51" s="173"/>
      <c r="D51" s="172">
        <f>D26+D27+D28+D29+D30+D33+D36+D39+D40+D43+D47+D50</f>
        <v>265628832</v>
      </c>
      <c r="E51" s="172"/>
      <c r="F51" s="250">
        <f>F26+F27+F28+F29+F30+F33+F36+F39+F40+F43+F47+F50</f>
        <v>265628832</v>
      </c>
    </row>
    <row r="52" spans="1:7">
      <c r="A52" s="181" t="s">
        <v>373</v>
      </c>
      <c r="B52" s="176">
        <v>1210</v>
      </c>
      <c r="C52" s="177">
        <v>11182</v>
      </c>
      <c r="D52" s="176">
        <f>B52*C52</f>
        <v>13530220</v>
      </c>
      <c r="E52" s="176"/>
      <c r="F52" s="251">
        <f>D52</f>
        <v>13530220</v>
      </c>
    </row>
    <row r="53" spans="1:7">
      <c r="A53" s="163" t="s">
        <v>374</v>
      </c>
      <c r="B53" s="166"/>
      <c r="C53" s="167"/>
      <c r="D53" s="166">
        <v>7493000</v>
      </c>
      <c r="E53" s="166"/>
      <c r="F53" s="248">
        <v>7493000</v>
      </c>
    </row>
    <row r="54" spans="1:7" ht="15.75" thickBot="1">
      <c r="A54" s="168" t="s">
        <v>375</v>
      </c>
      <c r="B54" s="169"/>
      <c r="C54" s="170"/>
      <c r="D54" s="169">
        <f>SUM(D52:D53)</f>
        <v>21023220</v>
      </c>
      <c r="E54" s="169"/>
      <c r="F54" s="252">
        <f>SUM(F52:F53)</f>
        <v>21023220</v>
      </c>
    </row>
    <row r="55" spans="1:7">
      <c r="A55" s="183" t="s">
        <v>199</v>
      </c>
      <c r="B55" s="184"/>
      <c r="C55" s="185"/>
      <c r="D55" s="184">
        <f>D54</f>
        <v>21023220</v>
      </c>
      <c r="E55" s="184"/>
      <c r="F55" s="254">
        <f>F54</f>
        <v>21023220</v>
      </c>
    </row>
    <row r="56" spans="1:7">
      <c r="A56" s="163" t="s">
        <v>290</v>
      </c>
      <c r="B56" s="166"/>
      <c r="C56" s="167"/>
      <c r="D56" s="164">
        <f>613803555</f>
        <v>613803555</v>
      </c>
      <c r="E56" s="166"/>
      <c r="F56" s="246">
        <f>F12+F25+F51+F55</f>
        <v>613803554</v>
      </c>
    </row>
    <row r="57" spans="1:7">
      <c r="A57" s="186" t="s">
        <v>376</v>
      </c>
      <c r="B57" s="166"/>
      <c r="C57" s="167"/>
      <c r="D57" s="166"/>
      <c r="E57" s="166"/>
      <c r="F57" s="248">
        <v>34790340</v>
      </c>
    </row>
    <row r="58" spans="1:7" ht="15.75">
      <c r="A58" s="187" t="s">
        <v>377</v>
      </c>
      <c r="B58" s="188"/>
      <c r="C58" s="167"/>
      <c r="D58" s="166"/>
      <c r="E58" s="166"/>
      <c r="F58" s="248">
        <v>11000000</v>
      </c>
    </row>
    <row r="59" spans="1:7" ht="15.75">
      <c r="A59" s="187" t="s">
        <v>378</v>
      </c>
      <c r="B59" s="188"/>
      <c r="C59" s="167"/>
      <c r="D59" s="166"/>
      <c r="E59" s="166"/>
      <c r="F59" s="248">
        <v>1000000</v>
      </c>
    </row>
    <row r="60" spans="1:7" ht="15.75">
      <c r="A60" s="187" t="s">
        <v>379</v>
      </c>
      <c r="B60" s="188"/>
      <c r="C60" s="167"/>
      <c r="D60" s="166"/>
      <c r="E60" s="166"/>
      <c r="F60" s="248">
        <v>1000000</v>
      </c>
    </row>
    <row r="61" spans="1:7" ht="15.75">
      <c r="A61" s="187" t="s">
        <v>380</v>
      </c>
      <c r="B61" s="188"/>
      <c r="C61" s="167"/>
      <c r="D61" s="166"/>
      <c r="E61" s="166"/>
      <c r="F61" s="248">
        <v>10000000</v>
      </c>
    </row>
    <row r="62" spans="1:7" ht="15.75">
      <c r="A62" s="187" t="s">
        <v>381</v>
      </c>
      <c r="B62" s="188"/>
      <c r="C62" s="167"/>
      <c r="D62" s="166"/>
      <c r="E62" s="166"/>
      <c r="F62" s="248">
        <v>1200000</v>
      </c>
    </row>
    <row r="63" spans="1:7" ht="15.75">
      <c r="A63" s="187" t="s">
        <v>399</v>
      </c>
      <c r="B63" s="188"/>
      <c r="C63" s="167"/>
      <c r="D63" s="166"/>
      <c r="E63" s="166"/>
      <c r="F63" s="248">
        <f>26461594</f>
        <v>26461594</v>
      </c>
    </row>
    <row r="64" spans="1:7" ht="15.75">
      <c r="A64" s="189" t="s">
        <v>54</v>
      </c>
      <c r="B64" s="190"/>
      <c r="C64" s="165"/>
      <c r="D64" s="164"/>
      <c r="E64" s="164"/>
      <c r="F64" s="246">
        <f>SUM(F57:F63)</f>
        <v>85451934</v>
      </c>
    </row>
    <row r="65" spans="1:6" ht="15.75">
      <c r="A65" s="189" t="s">
        <v>56</v>
      </c>
      <c r="B65" s="190"/>
      <c r="C65" s="167"/>
      <c r="D65" s="166"/>
      <c r="E65" s="166"/>
      <c r="F65" s="246">
        <f>F56+F64</f>
        <v>699255488</v>
      </c>
    </row>
    <row r="66" spans="1:6" ht="15.75">
      <c r="A66" s="191" t="s">
        <v>418</v>
      </c>
      <c r="B66" s="188"/>
      <c r="C66" s="192"/>
      <c r="D66" s="193"/>
      <c r="E66" s="193"/>
      <c r="F66" s="255">
        <v>8064500</v>
      </c>
    </row>
    <row r="67" spans="1:6" ht="15.75">
      <c r="A67" s="191" t="s">
        <v>494</v>
      </c>
      <c r="B67" s="188"/>
      <c r="C67" s="192"/>
      <c r="D67" s="193"/>
      <c r="E67" s="193"/>
      <c r="F67" s="255">
        <v>290676</v>
      </c>
    </row>
    <row r="68" spans="1:6" ht="15.75">
      <c r="A68" s="191" t="s">
        <v>427</v>
      </c>
      <c r="B68" s="188"/>
      <c r="C68" s="192"/>
      <c r="D68" s="193"/>
      <c r="E68" s="193"/>
      <c r="F68" s="255">
        <v>3810000</v>
      </c>
    </row>
    <row r="69" spans="1:6" ht="15.75">
      <c r="A69" s="191" t="s">
        <v>422</v>
      </c>
      <c r="B69" s="188"/>
      <c r="C69" s="192"/>
      <c r="D69" s="193"/>
      <c r="E69" s="193"/>
      <c r="F69" s="255">
        <v>6350000</v>
      </c>
    </row>
    <row r="70" spans="1:6" ht="15.75">
      <c r="A70" s="191" t="s">
        <v>502</v>
      </c>
      <c r="B70" s="188"/>
      <c r="C70" s="192"/>
      <c r="D70" s="193"/>
      <c r="E70" s="193"/>
      <c r="F70" s="255">
        <v>71483978</v>
      </c>
    </row>
    <row r="71" spans="1:6" ht="15.75">
      <c r="A71" s="189" t="s">
        <v>58</v>
      </c>
      <c r="B71" s="190"/>
      <c r="C71" s="167"/>
      <c r="D71" s="166"/>
      <c r="E71" s="166"/>
      <c r="F71" s="246">
        <f>SUM(F66:F70)</f>
        <v>89999154</v>
      </c>
    </row>
    <row r="72" spans="1:6" ht="15.75">
      <c r="A72" s="191" t="s">
        <v>382</v>
      </c>
      <c r="B72" s="188"/>
      <c r="C72" s="167"/>
      <c r="D72" s="166"/>
      <c r="E72" s="166"/>
      <c r="F72" s="248">
        <f>848000000+14000000</f>
        <v>862000000</v>
      </c>
    </row>
    <row r="73" spans="1:6" ht="15.75">
      <c r="A73" s="191" t="s">
        <v>62</v>
      </c>
      <c r="B73" s="188"/>
      <c r="C73" s="167"/>
      <c r="D73" s="166"/>
      <c r="E73" s="166"/>
      <c r="F73" s="248">
        <v>34000000</v>
      </c>
    </row>
    <row r="74" spans="1:6" ht="15.75">
      <c r="A74" s="191" t="s">
        <v>64</v>
      </c>
      <c r="B74" s="188"/>
      <c r="C74" s="167"/>
      <c r="D74" s="166"/>
      <c r="E74" s="166"/>
      <c r="F74" s="248">
        <v>2500000</v>
      </c>
    </row>
    <row r="75" spans="1:6" ht="15.75">
      <c r="A75" s="189" t="s">
        <v>124</v>
      </c>
      <c r="B75" s="190"/>
      <c r="C75" s="167"/>
      <c r="D75" s="166"/>
      <c r="E75" s="166"/>
      <c r="F75" s="246">
        <f>SUM(F72:F74)</f>
        <v>898500000</v>
      </c>
    </row>
    <row r="76" spans="1:6" ht="15.75">
      <c r="A76" s="191" t="s">
        <v>383</v>
      </c>
      <c r="B76" s="188"/>
      <c r="C76" s="167"/>
      <c r="D76" s="166"/>
      <c r="E76" s="166"/>
      <c r="F76" s="248">
        <f>'[2]Kmd. Önkorm.kötelező '!$C$16-F80-F81</f>
        <v>57315000</v>
      </c>
    </row>
    <row r="77" spans="1:6" ht="15.75">
      <c r="A77" s="191" t="s">
        <v>471</v>
      </c>
      <c r="B77" s="188"/>
      <c r="C77" s="167"/>
      <c r="D77" s="166"/>
      <c r="E77" s="166"/>
      <c r="F77" s="248">
        <f>'[2]Kmd. Hivatal kötelező'!$C$16</f>
        <v>9500000</v>
      </c>
    </row>
    <row r="78" spans="1:6" ht="15.75">
      <c r="A78" s="191" t="s">
        <v>469</v>
      </c>
      <c r="B78" s="188"/>
      <c r="C78" s="167"/>
      <c r="D78" s="166"/>
      <c r="E78" s="166"/>
      <c r="F78" s="248">
        <f>13000000+4000000+4500000+2000000</f>
        <v>23500000</v>
      </c>
    </row>
    <row r="79" spans="1:6" ht="15.75">
      <c r="A79" s="191" t="s">
        <v>470</v>
      </c>
      <c r="B79" s="188"/>
      <c r="C79" s="167"/>
      <c r="D79" s="166"/>
      <c r="E79" s="166"/>
      <c r="F79" s="248">
        <f>'[2]Kmd. Város Gondn.kötelező'!$C$16</f>
        <v>170021572</v>
      </c>
    </row>
    <row r="80" spans="1:6" ht="15.75">
      <c r="A80" s="191" t="s">
        <v>384</v>
      </c>
      <c r="B80" s="188"/>
      <c r="C80" s="167"/>
      <c r="D80" s="166"/>
      <c r="E80" s="166"/>
      <c r="F80" s="248">
        <v>72000000</v>
      </c>
    </row>
    <row r="81" spans="1:7" ht="15.75">
      <c r="A81" s="191" t="s">
        <v>385</v>
      </c>
      <c r="B81" s="188"/>
      <c r="C81" s="167"/>
      <c r="D81" s="166"/>
      <c r="E81" s="166"/>
      <c r="F81" s="248">
        <v>7830000</v>
      </c>
      <c r="G81" s="174"/>
    </row>
    <row r="82" spans="1:7" ht="15.75">
      <c r="A82" s="189" t="s">
        <v>123</v>
      </c>
      <c r="B82" s="188"/>
      <c r="C82" s="167"/>
      <c r="D82" s="166"/>
      <c r="E82" s="166"/>
      <c r="F82" s="246">
        <f>SUM(F76:F81)</f>
        <v>340166572</v>
      </c>
    </row>
    <row r="83" spans="1:7" ht="15.75">
      <c r="A83" s="187" t="s">
        <v>70</v>
      </c>
      <c r="B83" s="188"/>
      <c r="C83" s="167"/>
      <c r="D83" s="166"/>
      <c r="E83" s="166"/>
      <c r="F83" s="248">
        <v>50000000</v>
      </c>
    </row>
    <row r="84" spans="1:7" ht="15.75">
      <c r="A84" s="187" t="s">
        <v>472</v>
      </c>
      <c r="B84" s="188"/>
      <c r="C84" s="167"/>
      <c r="D84" s="166"/>
      <c r="E84" s="166"/>
      <c r="F84" s="248">
        <v>1800000</v>
      </c>
    </row>
    <row r="85" spans="1:7" ht="15.75">
      <c r="A85" s="187" t="s">
        <v>473</v>
      </c>
      <c r="B85" s="188"/>
      <c r="C85" s="167"/>
      <c r="D85" s="166"/>
      <c r="E85" s="166"/>
      <c r="F85" s="248">
        <v>500000</v>
      </c>
    </row>
    <row r="86" spans="1:7" ht="15.75">
      <c r="A86" s="194" t="s">
        <v>72</v>
      </c>
      <c r="B86" s="188"/>
      <c r="C86" s="167"/>
      <c r="D86" s="166"/>
      <c r="E86" s="166"/>
      <c r="F86" s="246">
        <f>SUM(F83:F85)</f>
        <v>52300000</v>
      </c>
    </row>
    <row r="87" spans="1:7" ht="15.75">
      <c r="A87" s="187" t="s">
        <v>387</v>
      </c>
      <c r="B87" s="190"/>
      <c r="C87" s="167"/>
      <c r="D87" s="166"/>
      <c r="E87" s="166"/>
      <c r="F87" s="248">
        <f>5000000+2500000</f>
        <v>7500000</v>
      </c>
    </row>
    <row r="88" spans="1:7" ht="15.75">
      <c r="A88" s="187" t="s">
        <v>503</v>
      </c>
      <c r="B88" s="190"/>
      <c r="C88" s="167"/>
      <c r="D88" s="166"/>
      <c r="E88" s="166"/>
      <c r="F88" s="246">
        <f>SUM(F87)</f>
        <v>7500000</v>
      </c>
    </row>
    <row r="89" spans="1:7" ht="15.75">
      <c r="A89" s="194" t="s">
        <v>72</v>
      </c>
      <c r="B89" s="190"/>
      <c r="C89" s="167"/>
      <c r="D89" s="166"/>
      <c r="E89" s="166"/>
      <c r="F89" s="246">
        <f>F86+F88</f>
        <v>59800000</v>
      </c>
    </row>
    <row r="90" spans="1:7" ht="15.75">
      <c r="A90" s="191" t="s">
        <v>493</v>
      </c>
      <c r="B90" s="188"/>
      <c r="C90" s="192"/>
      <c r="D90" s="193"/>
      <c r="E90" s="193"/>
      <c r="F90" s="255">
        <v>30000000</v>
      </c>
    </row>
    <row r="91" spans="1:7" ht="15.75">
      <c r="A91" s="187" t="s">
        <v>386</v>
      </c>
      <c r="B91" s="190"/>
      <c r="C91" s="167"/>
      <c r="D91" s="166"/>
      <c r="E91" s="166"/>
      <c r="F91" s="248">
        <v>360000</v>
      </c>
    </row>
    <row r="92" spans="1:7" ht="15.75">
      <c r="A92" s="194" t="s">
        <v>125</v>
      </c>
      <c r="B92" s="190"/>
      <c r="C92" s="165"/>
      <c r="D92" s="164"/>
      <c r="E92" s="164"/>
      <c r="F92" s="246">
        <f>SUM(F90:F91)</f>
        <v>30360000</v>
      </c>
    </row>
    <row r="93" spans="1:7" ht="15.75">
      <c r="A93" s="187" t="s">
        <v>127</v>
      </c>
      <c r="B93" s="188"/>
      <c r="C93" s="167"/>
      <c r="D93" s="166"/>
      <c r="E93" s="166"/>
      <c r="F93" s="248">
        <f>'[2]Kmd. Önkorm.kötelező '!$C$24</f>
        <v>759117520</v>
      </c>
    </row>
    <row r="94" spans="1:7" ht="15.75">
      <c r="A94" s="187" t="s">
        <v>275</v>
      </c>
      <c r="B94" s="188"/>
      <c r="C94" s="167"/>
      <c r="D94" s="166"/>
      <c r="E94" s="166"/>
      <c r="F94" s="248">
        <f>'[2]Bevételek  összesen '!$C$26</f>
        <v>418432907</v>
      </c>
    </row>
    <row r="95" spans="1:7" ht="15.75">
      <c r="A95" s="187" t="s">
        <v>504</v>
      </c>
      <c r="B95" s="188"/>
      <c r="C95" s="167"/>
      <c r="D95" s="166"/>
      <c r="E95" s="166"/>
      <c r="F95" s="246">
        <f>F93+F94</f>
        <v>1177550427</v>
      </c>
    </row>
    <row r="96" spans="1:7" ht="15.75">
      <c r="A96" s="187" t="s">
        <v>400</v>
      </c>
      <c r="B96" s="188"/>
      <c r="C96" s="167"/>
      <c r="D96" s="166"/>
      <c r="E96" s="166"/>
      <c r="F96" s="248">
        <v>20599371</v>
      </c>
    </row>
    <row r="97" spans="1:6" ht="15.75">
      <c r="A97" s="187" t="s">
        <v>388</v>
      </c>
      <c r="B97" s="188"/>
      <c r="C97" s="167"/>
      <c r="D97" s="166"/>
      <c r="E97" s="166"/>
      <c r="F97" s="248">
        <f>'[2]Bevételek  összesen '!$C$27</f>
        <v>1164119681</v>
      </c>
    </row>
    <row r="98" spans="1:6" ht="15.75">
      <c r="A98" s="187" t="s">
        <v>389</v>
      </c>
      <c r="B98" s="188"/>
      <c r="C98" s="167"/>
      <c r="D98" s="166"/>
      <c r="E98" s="166"/>
      <c r="F98" s="248">
        <f>'[2]Kmd. Önkorm.kötelező '!$C$27</f>
        <v>98613391</v>
      </c>
    </row>
    <row r="99" spans="1:6" ht="15.75">
      <c r="A99" s="194" t="s">
        <v>181</v>
      </c>
      <c r="B99" s="190"/>
      <c r="C99" s="167"/>
      <c r="D99" s="166"/>
      <c r="E99" s="166"/>
      <c r="F99" s="246">
        <f>F96+F97+F98</f>
        <v>1283332443</v>
      </c>
    </row>
    <row r="100" spans="1:6" ht="15.75">
      <c r="A100" s="194" t="s">
        <v>184</v>
      </c>
      <c r="B100" s="190"/>
      <c r="C100" s="167"/>
      <c r="D100" s="166"/>
      <c r="E100" s="166"/>
      <c r="F100" s="246">
        <f>F56+F64+F71+F75+F82+F86+F88+F92+F95+F99</f>
        <v>4578964084</v>
      </c>
    </row>
    <row r="101" spans="1:6">
      <c r="B101" s="174"/>
      <c r="C101" s="195"/>
      <c r="D101" s="174"/>
      <c r="E101" s="174"/>
      <c r="F101" s="63"/>
    </row>
    <row r="102" spans="1:6">
      <c r="F102" s="63">
        <v>4578964084</v>
      </c>
    </row>
    <row r="104" spans="1:6">
      <c r="F104" s="63">
        <f>F102-F100-20599371</f>
        <v>-20599371</v>
      </c>
    </row>
  </sheetData>
  <pageMargins left="0.7" right="0.7" top="0.75" bottom="0.75" header="0.3" footer="0.3"/>
  <pageSetup paperSize="9" scale="49" orientation="portrait" r:id="rId1"/>
  <headerFooter>
    <oddHeader>&amp;CKörmend Város Önkormányzata bevételei
 kiemelt előirányzatonként a 2019. évben&amp;R"5. melléklet .../2019.(...) önkormányzati rendelethez
 adatok Ft-ban"</oddHeader>
  </headerFooter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I105"/>
  <sheetViews>
    <sheetView view="pageBreakPreview" topLeftCell="A37" zoomScale="60" zoomScaleNormal="100" workbookViewId="0">
      <selection activeCell="D47" sqref="D47"/>
    </sheetView>
  </sheetViews>
  <sheetFormatPr defaultColWidth="9.140625" defaultRowHeight="21"/>
  <cols>
    <col min="1" max="1" width="6" style="93" customWidth="1"/>
    <col min="2" max="2" width="57.7109375" style="93" customWidth="1"/>
    <col min="3" max="3" width="23.7109375" style="93" customWidth="1"/>
    <col min="4" max="4" width="22.140625" style="149" customWidth="1"/>
    <col min="5" max="5" width="19.42578125" style="149" bestFit="1" customWidth="1"/>
    <col min="6" max="6" width="17" style="93" bestFit="1" customWidth="1"/>
    <col min="7" max="7" width="18" style="93" bestFit="1" customWidth="1"/>
    <col min="8" max="8" width="9.140625" style="93"/>
    <col min="9" max="9" width="10.7109375" style="93" bestFit="1" customWidth="1"/>
    <col min="10" max="16384" width="9.140625" style="93"/>
  </cols>
  <sheetData>
    <row r="2" spans="1:7">
      <c r="A2" s="307" t="s">
        <v>130</v>
      </c>
      <c r="B2" s="308"/>
      <c r="C2" s="308"/>
      <c r="D2" s="308"/>
    </row>
    <row r="3" spans="1:7">
      <c r="A3" s="94"/>
      <c r="B3" s="95"/>
      <c r="C3" s="95"/>
      <c r="D3" s="147" t="s">
        <v>259</v>
      </c>
    </row>
    <row r="4" spans="1:7">
      <c r="A4" s="91" t="s">
        <v>200</v>
      </c>
      <c r="B4" s="89"/>
      <c r="C4" s="89"/>
      <c r="D4" s="99">
        <f>'[1]kiadások  összesen '!$AL$5</f>
        <v>409012720</v>
      </c>
    </row>
    <row r="5" spans="1:7">
      <c r="A5" s="91" t="s">
        <v>201</v>
      </c>
      <c r="B5" s="89"/>
      <c r="C5" s="89"/>
      <c r="D5" s="99">
        <f>'[1]kiadások  összesen '!$AL$6</f>
        <v>87604981</v>
      </c>
    </row>
    <row r="6" spans="1:7">
      <c r="A6" s="91" t="s">
        <v>202</v>
      </c>
      <c r="B6" s="89"/>
      <c r="C6" s="89"/>
      <c r="D6" s="99">
        <f>'[1]kiadások  összesen '!$AL$7</f>
        <v>940277448</v>
      </c>
    </row>
    <row r="7" spans="1:7">
      <c r="A7" s="91" t="s">
        <v>203</v>
      </c>
      <c r="B7" s="89"/>
      <c r="C7" s="89"/>
      <c r="D7" s="99">
        <f>'[1]kiadások  összesen '!$AL$8</f>
        <v>20667000</v>
      </c>
    </row>
    <row r="8" spans="1:7">
      <c r="A8" s="91" t="s">
        <v>311</v>
      </c>
      <c r="B8" s="89"/>
      <c r="C8" s="89"/>
      <c r="D8" s="99">
        <f>'[1]kiadások  összesen '!$AL$9</f>
        <v>5875524</v>
      </c>
    </row>
    <row r="9" spans="1:7">
      <c r="A9" s="304" t="s">
        <v>204</v>
      </c>
      <c r="B9" s="304"/>
      <c r="C9" s="89"/>
      <c r="D9" s="99">
        <f>'[1]kiadások  összesen '!$AL$10</f>
        <v>668667533</v>
      </c>
      <c r="E9" s="151">
        <f>D19+D26+D33+D35</f>
        <v>668667533</v>
      </c>
      <c r="G9" s="158"/>
    </row>
    <row r="10" spans="1:7">
      <c r="A10" s="89"/>
      <c r="B10" s="91" t="s">
        <v>205</v>
      </c>
      <c r="C10" s="89"/>
      <c r="D10" s="150"/>
    </row>
    <row r="11" spans="1:7">
      <c r="A11" s="89"/>
      <c r="B11" s="89" t="s">
        <v>206</v>
      </c>
      <c r="C11" s="88"/>
      <c r="D11" s="150">
        <v>152383526</v>
      </c>
    </row>
    <row r="12" spans="1:7" ht="40.5">
      <c r="A12" s="89"/>
      <c r="B12" s="96" t="s">
        <v>207</v>
      </c>
      <c r="C12" s="88"/>
      <c r="D12" s="150">
        <v>48633233</v>
      </c>
    </row>
    <row r="13" spans="1:7" ht="40.5">
      <c r="A13" s="89"/>
      <c r="B13" s="96" t="s">
        <v>208</v>
      </c>
      <c r="C13" s="88"/>
      <c r="D13" s="150">
        <v>6747091</v>
      </c>
    </row>
    <row r="14" spans="1:7" ht="40.5">
      <c r="A14" s="89"/>
      <c r="B14" s="96" t="s">
        <v>209</v>
      </c>
      <c r="C14" s="88"/>
      <c r="D14" s="150">
        <v>6451966</v>
      </c>
    </row>
    <row r="15" spans="1:7">
      <c r="A15" s="89"/>
      <c r="B15" s="89" t="s">
        <v>281</v>
      </c>
      <c r="C15" s="88"/>
      <c r="D15" s="150">
        <f>10734720</f>
        <v>10734720</v>
      </c>
    </row>
    <row r="16" spans="1:7">
      <c r="A16" s="89"/>
      <c r="B16" s="89" t="s">
        <v>282</v>
      </c>
      <c r="C16" s="88"/>
      <c r="D16" s="150">
        <f>1062290</f>
        <v>1062290</v>
      </c>
    </row>
    <row r="17" spans="1:6">
      <c r="A17" s="89"/>
      <c r="B17" s="89" t="s">
        <v>278</v>
      </c>
      <c r="C17" s="88"/>
      <c r="D17" s="150">
        <v>34790340</v>
      </c>
    </row>
    <row r="18" spans="1:6">
      <c r="A18" s="89"/>
      <c r="B18" s="89" t="s">
        <v>460</v>
      </c>
      <c r="C18" s="88"/>
      <c r="D18" s="150">
        <v>12603626</v>
      </c>
    </row>
    <row r="19" spans="1:6" ht="40.5">
      <c r="A19" s="89"/>
      <c r="B19" s="97" t="s">
        <v>210</v>
      </c>
      <c r="C19" s="88">
        <f>SUM(C11:C18)</f>
        <v>0</v>
      </c>
      <c r="D19" s="150">
        <f t="shared" ref="D19" si="0">SUM(D11:D18)</f>
        <v>273406792</v>
      </c>
    </row>
    <row r="20" spans="1:6">
      <c r="A20" s="89"/>
      <c r="B20" s="89"/>
      <c r="C20" s="88"/>
      <c r="D20" s="150"/>
    </row>
    <row r="21" spans="1:6">
      <c r="A21" s="89"/>
      <c r="B21" s="91" t="s">
        <v>211</v>
      </c>
      <c r="C21" s="88"/>
      <c r="D21" s="150"/>
    </row>
    <row r="22" spans="1:6">
      <c r="A22" s="89"/>
      <c r="B22" s="89" t="s">
        <v>212</v>
      </c>
      <c r="C22" s="88"/>
      <c r="D22" s="150">
        <f>229107070+18046329</f>
        <v>247153399</v>
      </c>
    </row>
    <row r="23" spans="1:6">
      <c r="A23" s="89"/>
      <c r="B23" s="89" t="s">
        <v>213</v>
      </c>
      <c r="C23" s="88"/>
      <c r="D23" s="150">
        <f>39681262+3173328</f>
        <v>42854590</v>
      </c>
    </row>
    <row r="24" spans="1:6">
      <c r="A24" s="89"/>
      <c r="B24" s="89" t="s">
        <v>280</v>
      </c>
      <c r="C24" s="88"/>
      <c r="D24" s="150">
        <f>47318735</f>
        <v>47318735</v>
      </c>
    </row>
    <row r="25" spans="1:6">
      <c r="A25" s="89"/>
      <c r="B25" s="89" t="s">
        <v>484</v>
      </c>
      <c r="C25" s="88"/>
      <c r="D25" s="150">
        <f>12305994+300000</f>
        <v>12605994</v>
      </c>
    </row>
    <row r="26" spans="1:6" ht="40.5">
      <c r="A26" s="89"/>
      <c r="B26" s="97" t="s">
        <v>211</v>
      </c>
      <c r="C26" s="88"/>
      <c r="D26" s="150">
        <f>SUM(D22:D25)</f>
        <v>349932718</v>
      </c>
      <c r="F26" s="158"/>
    </row>
    <row r="27" spans="1:6">
      <c r="A27" s="89"/>
      <c r="B27" s="97"/>
      <c r="C27" s="88"/>
      <c r="D27" s="150"/>
    </row>
    <row r="28" spans="1:6">
      <c r="A28" s="89"/>
      <c r="B28" s="91" t="s">
        <v>214</v>
      </c>
      <c r="C28" s="88"/>
      <c r="D28" s="150"/>
    </row>
    <row r="29" spans="1:6">
      <c r="A29" s="89"/>
      <c r="B29" s="89" t="s">
        <v>215</v>
      </c>
      <c r="C29" s="88"/>
      <c r="D29" s="150">
        <f>29528200</f>
        <v>29528200</v>
      </c>
    </row>
    <row r="30" spans="1:6">
      <c r="A30" s="89"/>
      <c r="B30" s="89" t="s">
        <v>216</v>
      </c>
      <c r="C30" s="88"/>
      <c r="D30" s="150">
        <f>3217579</f>
        <v>3217579</v>
      </c>
    </row>
    <row r="31" spans="1:6">
      <c r="A31" s="89"/>
      <c r="B31" s="89" t="s">
        <v>283</v>
      </c>
      <c r="C31" s="88"/>
      <c r="D31" s="150">
        <f>9514335</f>
        <v>9514335</v>
      </c>
    </row>
    <row r="32" spans="1:6">
      <c r="A32" s="89"/>
      <c r="B32" s="89" t="s">
        <v>279</v>
      </c>
      <c r="C32" s="88"/>
      <c r="D32" s="150">
        <f>799909</f>
        <v>799909</v>
      </c>
    </row>
    <row r="33" spans="1:8">
      <c r="A33" s="89"/>
      <c r="B33" s="91" t="s">
        <v>217</v>
      </c>
      <c r="C33" s="88"/>
      <c r="D33" s="150">
        <f t="shared" ref="D33" si="1">SUM(D29:D32)</f>
        <v>43060023</v>
      </c>
    </row>
    <row r="34" spans="1:8">
      <c r="A34" s="89"/>
      <c r="B34" s="89"/>
      <c r="C34" s="88"/>
      <c r="D34" s="150"/>
    </row>
    <row r="35" spans="1:8">
      <c r="A35" s="89"/>
      <c r="B35" s="89" t="s">
        <v>218</v>
      </c>
      <c r="C35" s="88"/>
      <c r="D35" s="150">
        <v>2268000</v>
      </c>
    </row>
    <row r="36" spans="1:8">
      <c r="A36" s="91" t="s">
        <v>219</v>
      </c>
      <c r="B36" s="89"/>
      <c r="C36" s="88"/>
      <c r="D36" s="99">
        <f>SUM(D37:D40)</f>
        <v>41650000</v>
      </c>
      <c r="H36" s="196"/>
    </row>
    <row r="37" spans="1:8">
      <c r="A37" s="89"/>
      <c r="B37" s="89" t="s">
        <v>479</v>
      </c>
      <c r="C37" s="88"/>
      <c r="D37" s="150">
        <f>30000000+750000</f>
        <v>30750000</v>
      </c>
    </row>
    <row r="38" spans="1:8">
      <c r="A38" s="89"/>
      <c r="B38" s="89" t="s">
        <v>393</v>
      </c>
      <c r="C38" s="88"/>
      <c r="D38" s="150">
        <v>1000000</v>
      </c>
    </row>
    <row r="39" spans="1:8">
      <c r="A39" s="89"/>
      <c r="B39" s="89" t="s">
        <v>394</v>
      </c>
      <c r="C39" s="88"/>
      <c r="D39" s="150">
        <v>900000</v>
      </c>
    </row>
    <row r="40" spans="1:8">
      <c r="A40" s="89"/>
      <c r="B40" s="89" t="s">
        <v>478</v>
      </c>
      <c r="C40" s="88"/>
      <c r="D40" s="150">
        <v>9000000</v>
      </c>
    </row>
    <row r="41" spans="1:8">
      <c r="A41" s="309" t="s">
        <v>401</v>
      </c>
      <c r="B41" s="310"/>
      <c r="C41" s="201"/>
      <c r="D41" s="99">
        <f>SUM(D42:D45)</f>
        <v>20800000</v>
      </c>
    </row>
    <row r="42" spans="1:8">
      <c r="A42" s="197"/>
      <c r="B42" s="200" t="s">
        <v>476</v>
      </c>
      <c r="C42" s="88"/>
      <c r="D42" s="150">
        <f>12000000+62000</f>
        <v>12062000</v>
      </c>
    </row>
    <row r="43" spans="1:8">
      <c r="A43" s="197"/>
      <c r="B43" s="200" t="s">
        <v>475</v>
      </c>
      <c r="C43" s="88"/>
      <c r="D43" s="150">
        <v>2238000</v>
      </c>
    </row>
    <row r="44" spans="1:8">
      <c r="A44" s="197"/>
      <c r="B44" s="198" t="s">
        <v>395</v>
      </c>
      <c r="C44" s="88"/>
      <c r="D44" s="150">
        <v>2500000</v>
      </c>
    </row>
    <row r="45" spans="1:8">
      <c r="A45" s="197"/>
      <c r="B45" s="202" t="s">
        <v>477</v>
      </c>
      <c r="C45" s="150"/>
      <c r="D45" s="150">
        <v>4000000</v>
      </c>
      <c r="E45" s="151"/>
    </row>
    <row r="46" spans="1:8">
      <c r="A46" s="91" t="s">
        <v>220</v>
      </c>
      <c r="B46" s="89"/>
      <c r="C46" s="89"/>
      <c r="D46" s="99">
        <f>D4+D5+D6+D7+D8+D9+D36+D41</f>
        <v>2194555206</v>
      </c>
    </row>
    <row r="47" spans="1:8">
      <c r="A47" s="98" t="s">
        <v>273</v>
      </c>
      <c r="B47" s="90"/>
      <c r="C47" s="90"/>
      <c r="D47" s="99">
        <f>K.1!B13</f>
        <v>18198892</v>
      </c>
    </row>
    <row r="48" spans="1:8">
      <c r="A48" s="98" t="s">
        <v>274</v>
      </c>
      <c r="B48" s="90"/>
      <c r="C48" s="90"/>
      <c r="D48" s="99">
        <f>K.1!B14</f>
        <v>7187655</v>
      </c>
    </row>
    <row r="49" spans="1:7">
      <c r="A49" s="98" t="s">
        <v>221</v>
      </c>
      <c r="B49" s="90"/>
      <c r="C49" s="90"/>
      <c r="D49" s="99">
        <f>SUM(D46:D48)</f>
        <v>2219941753</v>
      </c>
    </row>
    <row r="50" spans="1:7">
      <c r="A50" s="305" t="s">
        <v>226</v>
      </c>
      <c r="B50" s="306"/>
      <c r="C50" s="306"/>
      <c r="D50" s="306"/>
    </row>
    <row r="51" spans="1:7">
      <c r="A51" s="98" t="s">
        <v>222</v>
      </c>
      <c r="B51" s="90"/>
      <c r="C51" s="90"/>
      <c r="D51" s="99">
        <f>'[1]kiadások  összesen '!$AL$21</f>
        <v>2099477957</v>
      </c>
    </row>
    <row r="52" spans="1:7">
      <c r="A52" s="98" t="s">
        <v>223</v>
      </c>
      <c r="B52" s="90"/>
      <c r="C52" s="90"/>
      <c r="D52" s="99">
        <f>'[1]kiadások  összesen '!$AL$25</f>
        <v>160656424</v>
      </c>
    </row>
    <row r="53" spans="1:7">
      <c r="A53" s="98" t="s">
        <v>224</v>
      </c>
      <c r="B53" s="90"/>
      <c r="C53" s="90"/>
      <c r="D53" s="99">
        <f>SUM(D54:D57)</f>
        <v>20639295</v>
      </c>
    </row>
    <row r="54" spans="1:7">
      <c r="A54" s="98"/>
      <c r="B54" s="302" t="s">
        <v>481</v>
      </c>
      <c r="C54" s="303"/>
      <c r="D54" s="150">
        <v>5800000</v>
      </c>
    </row>
    <row r="55" spans="1:7">
      <c r="A55" s="98"/>
      <c r="B55" s="302" t="s">
        <v>480</v>
      </c>
      <c r="C55" s="303"/>
      <c r="D55" s="150">
        <v>400000</v>
      </c>
    </row>
    <row r="56" spans="1:7">
      <c r="A56" s="98"/>
      <c r="B56" s="302" t="s">
        <v>483</v>
      </c>
      <c r="C56" s="303"/>
      <c r="D56" s="150">
        <v>10000000</v>
      </c>
    </row>
    <row r="57" spans="1:7">
      <c r="A57" s="98"/>
      <c r="B57" s="302" t="s">
        <v>482</v>
      </c>
      <c r="C57" s="303"/>
      <c r="D57" s="150">
        <v>4439295</v>
      </c>
    </row>
    <row r="58" spans="1:7">
      <c r="A58" s="297" t="s">
        <v>269</v>
      </c>
      <c r="B58" s="298"/>
      <c r="C58" s="299"/>
      <c r="D58" s="99">
        <f>K.1!B23</f>
        <v>40952743</v>
      </c>
    </row>
    <row r="59" spans="1:7">
      <c r="A59" s="297" t="s">
        <v>474</v>
      </c>
      <c r="B59" s="298"/>
      <c r="C59" s="299"/>
      <c r="D59" s="99">
        <f>K.1!B24</f>
        <v>8790676</v>
      </c>
    </row>
    <row r="60" spans="1:7">
      <c r="A60" s="297" t="s">
        <v>310</v>
      </c>
      <c r="B60" s="300"/>
      <c r="C60" s="301"/>
      <c r="D60" s="99">
        <f>K.1!B25</f>
        <v>7905865</v>
      </c>
    </row>
    <row r="61" spans="1:7">
      <c r="A61" s="91" t="s">
        <v>225</v>
      </c>
      <c r="B61" s="89"/>
      <c r="C61" s="89"/>
      <c r="D61" s="99">
        <f>D51+D52+D53+D58+D59+D60</f>
        <v>2338422960</v>
      </c>
      <c r="G61" s="158"/>
    </row>
    <row r="62" spans="1:7">
      <c r="A62" s="91" t="s">
        <v>272</v>
      </c>
      <c r="B62" s="89"/>
      <c r="C62" s="89"/>
      <c r="D62" s="99">
        <v>20599371</v>
      </c>
      <c r="E62" s="151"/>
    </row>
    <row r="63" spans="1:7">
      <c r="A63" s="91" t="s">
        <v>188</v>
      </c>
      <c r="B63" s="89"/>
      <c r="C63" s="89"/>
      <c r="D63" s="99">
        <f>SUM(D49,D61+D62)</f>
        <v>4578964084</v>
      </c>
      <c r="E63" s="152"/>
    </row>
    <row r="64" spans="1:7">
      <c r="A64" s="92"/>
      <c r="B64" s="92"/>
      <c r="C64" s="92"/>
      <c r="D64" s="153"/>
    </row>
    <row r="65" spans="1:9">
      <c r="A65" s="92"/>
      <c r="B65" s="92"/>
      <c r="C65" s="92"/>
      <c r="D65" s="11">
        <v>4578964084</v>
      </c>
    </row>
    <row r="66" spans="1:9">
      <c r="A66" s="92"/>
      <c r="B66" s="92"/>
      <c r="C66" s="92"/>
      <c r="D66" s="153"/>
    </row>
    <row r="67" spans="1:9">
      <c r="A67" s="92"/>
      <c r="B67" s="92"/>
      <c r="C67" s="92"/>
      <c r="D67" s="153">
        <f>D63-D65</f>
        <v>0</v>
      </c>
      <c r="I67" s="158"/>
    </row>
    <row r="68" spans="1:9">
      <c r="A68" s="92"/>
      <c r="B68" s="92"/>
      <c r="C68" s="92"/>
      <c r="D68" s="153"/>
    </row>
    <row r="69" spans="1:9">
      <c r="A69" s="92"/>
      <c r="B69" s="92"/>
      <c r="C69" s="92"/>
      <c r="D69" s="153"/>
    </row>
    <row r="70" spans="1:9">
      <c r="A70" s="92"/>
      <c r="B70" s="92"/>
      <c r="C70" s="92"/>
      <c r="D70" s="148"/>
      <c r="E70" s="151"/>
    </row>
    <row r="71" spans="1:9">
      <c r="A71" s="92"/>
      <c r="B71" s="92"/>
      <c r="C71" s="92"/>
      <c r="D71" s="148"/>
    </row>
    <row r="72" spans="1:9">
      <c r="A72" s="92"/>
      <c r="B72" s="92"/>
      <c r="C72" s="92"/>
      <c r="D72" s="148"/>
    </row>
    <row r="73" spans="1:9">
      <c r="A73" s="92"/>
      <c r="B73" s="92"/>
      <c r="C73" s="92"/>
      <c r="D73" s="148"/>
    </row>
    <row r="74" spans="1:9">
      <c r="A74" s="92"/>
      <c r="B74" s="92"/>
      <c r="C74" s="92"/>
      <c r="D74" s="148"/>
    </row>
    <row r="75" spans="1:9">
      <c r="A75" s="92"/>
      <c r="B75" s="92"/>
      <c r="C75" s="92"/>
      <c r="D75" s="148"/>
    </row>
    <row r="76" spans="1:9">
      <c r="A76" s="92"/>
      <c r="B76" s="92"/>
      <c r="C76" s="92"/>
      <c r="D76" s="148"/>
    </row>
    <row r="77" spans="1:9">
      <c r="A77" s="92"/>
      <c r="B77" s="92"/>
      <c r="C77" s="92"/>
      <c r="D77" s="148"/>
    </row>
    <row r="78" spans="1:9">
      <c r="A78" s="92"/>
      <c r="B78" s="92"/>
      <c r="C78" s="92"/>
      <c r="D78" s="148"/>
    </row>
    <row r="79" spans="1:9">
      <c r="A79" s="92"/>
      <c r="B79" s="92"/>
      <c r="C79" s="92"/>
      <c r="D79" s="148"/>
    </row>
    <row r="80" spans="1:9">
      <c r="A80" s="92"/>
      <c r="B80" s="92"/>
      <c r="C80" s="92"/>
      <c r="D80" s="148"/>
    </row>
    <row r="81" spans="1:4">
      <c r="A81" s="92"/>
      <c r="B81" s="92"/>
      <c r="C81" s="92"/>
      <c r="D81" s="148"/>
    </row>
    <row r="82" spans="1:4">
      <c r="A82" s="92"/>
      <c r="B82" s="92"/>
      <c r="C82" s="92"/>
      <c r="D82" s="148"/>
    </row>
    <row r="83" spans="1:4">
      <c r="A83" s="92"/>
      <c r="B83" s="92"/>
      <c r="C83" s="92"/>
      <c r="D83" s="148"/>
    </row>
    <row r="84" spans="1:4">
      <c r="A84" s="92"/>
      <c r="B84" s="92"/>
      <c r="C84" s="92"/>
      <c r="D84" s="148"/>
    </row>
    <row r="85" spans="1:4">
      <c r="A85" s="92"/>
      <c r="B85" s="92"/>
      <c r="C85" s="92"/>
      <c r="D85" s="148"/>
    </row>
    <row r="86" spans="1:4">
      <c r="A86" s="92"/>
      <c r="B86" s="92"/>
      <c r="C86" s="92"/>
      <c r="D86" s="148"/>
    </row>
    <row r="87" spans="1:4">
      <c r="A87" s="92"/>
      <c r="B87" s="92"/>
      <c r="C87" s="92"/>
      <c r="D87" s="148"/>
    </row>
    <row r="88" spans="1:4">
      <c r="A88" s="92"/>
      <c r="B88" s="92"/>
      <c r="C88" s="92"/>
      <c r="D88" s="148"/>
    </row>
    <row r="89" spans="1:4">
      <c r="A89" s="92"/>
      <c r="B89" s="92"/>
      <c r="C89" s="92"/>
      <c r="D89" s="148"/>
    </row>
    <row r="90" spans="1:4">
      <c r="A90" s="92"/>
      <c r="B90" s="92"/>
      <c r="C90" s="92"/>
      <c r="D90" s="148"/>
    </row>
    <row r="91" spans="1:4">
      <c r="A91" s="92"/>
      <c r="B91" s="92"/>
      <c r="C91" s="92"/>
      <c r="D91" s="148"/>
    </row>
    <row r="92" spans="1:4">
      <c r="A92" s="92"/>
      <c r="B92" s="92"/>
      <c r="C92" s="92"/>
      <c r="D92" s="148"/>
    </row>
    <row r="93" spans="1:4">
      <c r="A93" s="92"/>
      <c r="B93" s="92"/>
      <c r="C93" s="92"/>
      <c r="D93" s="148"/>
    </row>
    <row r="94" spans="1:4">
      <c r="A94" s="92"/>
      <c r="B94" s="92"/>
      <c r="C94" s="92"/>
      <c r="D94" s="148"/>
    </row>
    <row r="95" spans="1:4">
      <c r="A95" s="92"/>
      <c r="B95" s="92"/>
      <c r="C95" s="92"/>
      <c r="D95" s="148"/>
    </row>
    <row r="96" spans="1:4">
      <c r="A96" s="92"/>
      <c r="B96" s="92"/>
      <c r="C96" s="92"/>
      <c r="D96" s="148"/>
    </row>
    <row r="97" spans="1:4">
      <c r="A97" s="92"/>
      <c r="B97" s="92"/>
      <c r="C97" s="92"/>
      <c r="D97" s="148"/>
    </row>
    <row r="98" spans="1:4">
      <c r="A98" s="92"/>
      <c r="B98" s="92"/>
      <c r="C98" s="92"/>
      <c r="D98" s="148"/>
    </row>
    <row r="99" spans="1:4">
      <c r="A99" s="92"/>
      <c r="B99" s="92"/>
      <c r="C99" s="92"/>
      <c r="D99" s="148"/>
    </row>
    <row r="100" spans="1:4">
      <c r="A100" s="92"/>
      <c r="B100" s="92"/>
      <c r="C100" s="92"/>
      <c r="D100" s="148"/>
    </row>
    <row r="101" spans="1:4">
      <c r="A101" s="92"/>
      <c r="B101" s="92"/>
      <c r="C101" s="92"/>
      <c r="D101" s="148"/>
    </row>
    <row r="102" spans="1:4">
      <c r="A102" s="92"/>
      <c r="B102" s="92"/>
      <c r="C102" s="92"/>
      <c r="D102" s="148"/>
    </row>
    <row r="103" spans="1:4">
      <c r="A103" s="92"/>
      <c r="B103" s="92"/>
      <c r="C103" s="92"/>
      <c r="D103" s="148"/>
    </row>
    <row r="104" spans="1:4">
      <c r="A104" s="92"/>
      <c r="B104" s="92"/>
      <c r="C104" s="92"/>
      <c r="D104" s="148"/>
    </row>
    <row r="105" spans="1:4">
      <c r="A105" s="92"/>
      <c r="B105" s="92"/>
      <c r="C105" s="92"/>
      <c r="D105" s="148"/>
    </row>
  </sheetData>
  <mergeCells count="11">
    <mergeCell ref="A9:B9"/>
    <mergeCell ref="A50:D50"/>
    <mergeCell ref="A2:D2"/>
    <mergeCell ref="A41:B41"/>
    <mergeCell ref="A58:C58"/>
    <mergeCell ref="A59:C59"/>
    <mergeCell ref="A60:C60"/>
    <mergeCell ref="B54:C54"/>
    <mergeCell ref="B55:C55"/>
    <mergeCell ref="B56:C56"/>
    <mergeCell ref="B57:C57"/>
  </mergeCells>
  <pageMargins left="0.7" right="0.7" top="0.75" bottom="0.75" header="0.3" footer="0.3"/>
  <pageSetup paperSize="9" scale="54" orientation="portrait" r:id="rId1"/>
  <headerFooter>
    <oddHeader>&amp;C&amp;"Times New Roman,Normál"&amp;20Körmend Város Önkormányzata kiadásai kiemelt előirányzatonként a 2019. évben&amp;R&amp;"Times New Roman,Normál"&amp;14
"5. melléklet .../2019.(...) önkormányzati rendelethez
 adatok Ft-ban"</oddHeader>
    <oddFooter>&amp;C&amp;"Times New Roman,Normál"&amp;20&amp;P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58"/>
  <sheetViews>
    <sheetView topLeftCell="C1" zoomScaleNormal="100" zoomScaleSheetLayoutView="100" workbookViewId="0">
      <selection activeCell="R3" sqref="R3"/>
    </sheetView>
  </sheetViews>
  <sheetFormatPr defaultRowHeight="15"/>
  <cols>
    <col min="1" max="1" width="66" bestFit="1" customWidth="1"/>
    <col min="2" max="2" width="13.85546875" bestFit="1" customWidth="1"/>
    <col min="3" max="3" width="14" bestFit="1" customWidth="1"/>
    <col min="4" max="4" width="12.28515625" bestFit="1" customWidth="1"/>
    <col min="5" max="6" width="10.140625" bestFit="1" customWidth="1"/>
    <col min="7" max="7" width="8.42578125" bestFit="1" customWidth="1"/>
    <col min="8" max="10" width="11.28515625" bestFit="1" customWidth="1"/>
    <col min="11" max="12" width="11.140625" bestFit="1" customWidth="1"/>
    <col min="13" max="13" width="10.140625" bestFit="1" customWidth="1"/>
    <col min="14" max="15" width="14" bestFit="1" customWidth="1"/>
    <col min="16" max="16" width="12.28515625" bestFit="1" customWidth="1"/>
  </cols>
  <sheetData>
    <row r="1" spans="1:16" ht="45" customHeight="1">
      <c r="A1" s="203"/>
      <c r="B1" s="311" t="s">
        <v>402</v>
      </c>
      <c r="C1" s="311"/>
      <c r="D1" s="311"/>
      <c r="E1" s="311" t="s">
        <v>176</v>
      </c>
      <c r="F1" s="311"/>
      <c r="G1" s="311"/>
      <c r="H1" s="312" t="s">
        <v>403</v>
      </c>
      <c r="I1" s="312"/>
      <c r="J1" s="312"/>
      <c r="K1" s="312" t="s">
        <v>3</v>
      </c>
      <c r="L1" s="312"/>
      <c r="M1" s="312"/>
      <c r="N1" s="311" t="s">
        <v>404</v>
      </c>
      <c r="O1" s="311"/>
      <c r="P1" s="311"/>
    </row>
    <row r="2" spans="1:16" ht="31.5">
      <c r="A2" s="204" t="s">
        <v>405</v>
      </c>
      <c r="B2" s="205" t="s">
        <v>406</v>
      </c>
      <c r="C2" s="205" t="s">
        <v>407</v>
      </c>
      <c r="D2" s="205" t="s">
        <v>408</v>
      </c>
      <c r="E2" s="205" t="s">
        <v>406</v>
      </c>
      <c r="F2" s="205" t="s">
        <v>407</v>
      </c>
      <c r="G2" s="205" t="s">
        <v>408</v>
      </c>
      <c r="H2" s="205" t="s">
        <v>406</v>
      </c>
      <c r="I2" s="205" t="s">
        <v>407</v>
      </c>
      <c r="J2" s="205" t="s">
        <v>408</v>
      </c>
      <c r="K2" s="205" t="s">
        <v>406</v>
      </c>
      <c r="L2" s="205" t="s">
        <v>407</v>
      </c>
      <c r="M2" s="205" t="s">
        <v>408</v>
      </c>
      <c r="N2" s="205" t="s">
        <v>406</v>
      </c>
      <c r="O2" s="205" t="s">
        <v>407</v>
      </c>
      <c r="P2" s="205" t="s">
        <v>408</v>
      </c>
    </row>
    <row r="3" spans="1:16" ht="15.75">
      <c r="A3" s="206" t="s">
        <v>409</v>
      </c>
      <c r="B3" s="206">
        <v>0</v>
      </c>
      <c r="C3" s="206">
        <f>SUM(B3/1.27)</f>
        <v>0</v>
      </c>
      <c r="D3" s="206">
        <f>SUM(B3-C3)</f>
        <v>0</v>
      </c>
      <c r="E3" s="206"/>
      <c r="F3" s="206"/>
      <c r="G3" s="206"/>
      <c r="H3" s="206">
        <v>3611310</v>
      </c>
      <c r="I3" s="206">
        <f>SUM(H3/1.27)</f>
        <v>2843551.181102362</v>
      </c>
      <c r="J3" s="206">
        <f>SUM(H3-I3)</f>
        <v>767758.818897638</v>
      </c>
      <c r="K3" s="206">
        <v>5249860</v>
      </c>
      <c r="L3" s="206">
        <f>SUM(K3/1.27)</f>
        <v>4133748.0314960629</v>
      </c>
      <c r="M3" s="206">
        <f>SUM(K3-L3)</f>
        <v>1116111.9685039371</v>
      </c>
      <c r="N3" s="206">
        <f>SUM(B3,E3,H3,K3)</f>
        <v>8861170</v>
      </c>
      <c r="O3" s="206">
        <f>SUM(C3,F3,I3,L3)</f>
        <v>6977299.2125984244</v>
      </c>
      <c r="P3" s="206">
        <f>SUM(D3,G3,J3,M3)</f>
        <v>1883870.7874015751</v>
      </c>
    </row>
    <row r="4" spans="1:16" ht="15.75">
      <c r="A4" s="207" t="s">
        <v>410</v>
      </c>
      <c r="B4" s="208">
        <v>0</v>
      </c>
      <c r="C4" s="206">
        <f t="shared" ref="C4:C6" si="0">SUM(B4/1.27)</f>
        <v>0</v>
      </c>
      <c r="D4" s="206">
        <f t="shared" ref="D4:D29" si="1">SUM(B4-C4)</f>
        <v>0</v>
      </c>
      <c r="E4" s="206"/>
      <c r="F4" s="206"/>
      <c r="G4" s="206"/>
      <c r="H4" s="206"/>
      <c r="I4" s="206"/>
      <c r="J4" s="206"/>
      <c r="K4" s="209"/>
      <c r="L4" s="209"/>
      <c r="M4" s="209"/>
      <c r="N4" s="206">
        <f t="shared" ref="N4:P17" si="2">SUM(B4,E4,H4,K4)</f>
        <v>0</v>
      </c>
      <c r="O4" s="206">
        <f t="shared" si="2"/>
        <v>0</v>
      </c>
      <c r="P4" s="206">
        <f t="shared" si="2"/>
        <v>0</v>
      </c>
    </row>
    <row r="5" spans="1:16" ht="15.75">
      <c r="A5" s="207" t="s">
        <v>411</v>
      </c>
      <c r="B5" s="208">
        <v>0</v>
      </c>
      <c r="C5" s="206">
        <f t="shared" si="0"/>
        <v>0</v>
      </c>
      <c r="D5" s="206">
        <f t="shared" si="1"/>
        <v>0</v>
      </c>
      <c r="E5" s="206"/>
      <c r="F5" s="206"/>
      <c r="G5" s="206"/>
      <c r="H5" s="206"/>
      <c r="I5" s="206"/>
      <c r="J5" s="206"/>
      <c r="K5" s="209"/>
      <c r="L5" s="209"/>
      <c r="M5" s="209"/>
      <c r="N5" s="206">
        <f t="shared" si="2"/>
        <v>0</v>
      </c>
      <c r="O5" s="206">
        <f t="shared" si="2"/>
        <v>0</v>
      </c>
      <c r="P5" s="206">
        <f t="shared" si="2"/>
        <v>0</v>
      </c>
    </row>
    <row r="6" spans="1:16" ht="15.75">
      <c r="A6" s="210" t="s">
        <v>412</v>
      </c>
      <c r="B6" s="211">
        <v>3827500</v>
      </c>
      <c r="C6" s="206">
        <f t="shared" si="0"/>
        <v>3013779.527559055</v>
      </c>
      <c r="D6" s="206">
        <f t="shared" si="1"/>
        <v>813720.47244094498</v>
      </c>
      <c r="E6" s="206"/>
      <c r="F6" s="206"/>
      <c r="G6" s="206"/>
      <c r="H6" s="206"/>
      <c r="I6" s="206"/>
      <c r="J6" s="206"/>
      <c r="K6" s="209"/>
      <c r="L6" s="209"/>
      <c r="M6" s="209"/>
      <c r="N6" s="206">
        <f t="shared" si="2"/>
        <v>3827500</v>
      </c>
      <c r="O6" s="206">
        <f t="shared" si="2"/>
        <v>3013779.527559055</v>
      </c>
      <c r="P6" s="206">
        <f t="shared" si="2"/>
        <v>813720.47244094498</v>
      </c>
    </row>
    <row r="7" spans="1:16" ht="15.75">
      <c r="A7" s="210" t="s">
        <v>413</v>
      </c>
      <c r="B7" s="211">
        <v>5080000</v>
      </c>
      <c r="C7" s="206">
        <f t="shared" ref="C7:C8" si="3">SUM(B7/1.27)</f>
        <v>4000000</v>
      </c>
      <c r="D7" s="206">
        <f t="shared" si="1"/>
        <v>1080000</v>
      </c>
      <c r="E7" s="206"/>
      <c r="F7" s="206"/>
      <c r="G7" s="206"/>
      <c r="H7" s="206"/>
      <c r="I7" s="206"/>
      <c r="J7" s="206"/>
      <c r="K7" s="209"/>
      <c r="L7" s="209"/>
      <c r="M7" s="209"/>
      <c r="N7" s="206">
        <f t="shared" si="2"/>
        <v>5080000</v>
      </c>
      <c r="O7" s="206">
        <f t="shared" si="2"/>
        <v>4000000</v>
      </c>
      <c r="P7" s="206">
        <f t="shared" si="2"/>
        <v>1080000</v>
      </c>
    </row>
    <row r="8" spans="1:16" ht="15.75">
      <c r="A8" s="210" t="s">
        <v>414</v>
      </c>
      <c r="B8" s="212">
        <v>15240000</v>
      </c>
      <c r="C8" s="206">
        <f t="shared" si="3"/>
        <v>12000000</v>
      </c>
      <c r="D8" s="206">
        <f t="shared" si="1"/>
        <v>3240000</v>
      </c>
      <c r="E8" s="206"/>
      <c r="F8" s="206"/>
      <c r="G8" s="206"/>
      <c r="H8" s="206"/>
      <c r="I8" s="206"/>
      <c r="J8" s="206"/>
      <c r="K8" s="209"/>
      <c r="L8" s="209"/>
      <c r="M8" s="209"/>
      <c r="N8" s="206">
        <f t="shared" si="2"/>
        <v>15240000</v>
      </c>
      <c r="O8" s="206">
        <f t="shared" si="2"/>
        <v>12000000</v>
      </c>
      <c r="P8" s="206">
        <f t="shared" si="2"/>
        <v>3240000</v>
      </c>
    </row>
    <row r="9" spans="1:16" ht="15.75">
      <c r="A9" s="210" t="s">
        <v>415</v>
      </c>
      <c r="B9" s="211">
        <v>2413000</v>
      </c>
      <c r="C9" s="206">
        <f>SUM(B9/1.27)</f>
        <v>1900000</v>
      </c>
      <c r="D9" s="206">
        <f t="shared" si="1"/>
        <v>513000</v>
      </c>
      <c r="E9" s="206"/>
      <c r="F9" s="206"/>
      <c r="G9" s="206"/>
      <c r="H9" s="206"/>
      <c r="I9" s="206"/>
      <c r="J9" s="206"/>
      <c r="K9" s="209"/>
      <c r="L9" s="209"/>
      <c r="M9" s="209"/>
      <c r="N9" s="206">
        <f t="shared" si="2"/>
        <v>2413000</v>
      </c>
      <c r="O9" s="206">
        <f t="shared" si="2"/>
        <v>1900000</v>
      </c>
      <c r="P9" s="206">
        <f t="shared" si="2"/>
        <v>513000</v>
      </c>
    </row>
    <row r="10" spans="1:16" ht="15.75">
      <c r="A10" s="210" t="s">
        <v>416</v>
      </c>
      <c r="B10" s="209">
        <v>3000000</v>
      </c>
      <c r="C10" s="206">
        <f>SUM(B10/1.27)</f>
        <v>2362204.7244094489</v>
      </c>
      <c r="D10" s="206">
        <f t="shared" si="1"/>
        <v>637795.27559055109</v>
      </c>
      <c r="E10" s="206"/>
      <c r="F10" s="206"/>
      <c r="G10" s="206"/>
      <c r="H10" s="206"/>
      <c r="I10" s="206"/>
      <c r="J10" s="206"/>
      <c r="K10" s="209"/>
      <c r="L10" s="209"/>
      <c r="M10" s="209"/>
      <c r="N10" s="206">
        <f t="shared" si="2"/>
        <v>3000000</v>
      </c>
      <c r="O10" s="206">
        <f t="shared" si="2"/>
        <v>2362204.7244094489</v>
      </c>
      <c r="P10" s="206">
        <f t="shared" si="2"/>
        <v>637795.27559055109</v>
      </c>
    </row>
    <row r="11" spans="1:16" ht="15.75">
      <c r="A11" s="213" t="s">
        <v>417</v>
      </c>
      <c r="B11" s="208">
        <v>18000000</v>
      </c>
      <c r="C11" s="206">
        <f t="shared" ref="C11" si="4">SUM(B11/1.27)</f>
        <v>14173228.346456693</v>
      </c>
      <c r="D11" s="206">
        <f t="shared" si="1"/>
        <v>3826771.6535433065</v>
      </c>
      <c r="E11" s="206"/>
      <c r="F11" s="206"/>
      <c r="G11" s="206"/>
      <c r="H11" s="206"/>
      <c r="I11" s="206"/>
      <c r="J11" s="206"/>
      <c r="K11" s="209"/>
      <c r="L11" s="209"/>
      <c r="M11" s="209"/>
      <c r="N11" s="206">
        <f t="shared" si="2"/>
        <v>18000000</v>
      </c>
      <c r="O11" s="206">
        <f t="shared" si="2"/>
        <v>14173228.346456693</v>
      </c>
      <c r="P11" s="206">
        <f t="shared" si="2"/>
        <v>3826771.6535433065</v>
      </c>
    </row>
    <row r="12" spans="1:16" ht="15.75">
      <c r="A12" s="214" t="s">
        <v>418</v>
      </c>
      <c r="B12" s="206">
        <v>44625125</v>
      </c>
      <c r="C12" s="206">
        <f>SUM(B12)</f>
        <v>44625125</v>
      </c>
      <c r="D12" s="206">
        <f t="shared" si="1"/>
        <v>0</v>
      </c>
      <c r="E12" s="206"/>
      <c r="F12" s="206"/>
      <c r="G12" s="206"/>
      <c r="H12" s="206"/>
      <c r="I12" s="206"/>
      <c r="J12" s="206"/>
      <c r="K12" s="209"/>
      <c r="L12" s="209"/>
      <c r="M12" s="209"/>
      <c r="N12" s="206">
        <f t="shared" si="2"/>
        <v>44625125</v>
      </c>
      <c r="O12" s="206">
        <f t="shared" si="2"/>
        <v>44625125</v>
      </c>
      <c r="P12" s="206">
        <f t="shared" si="2"/>
        <v>0</v>
      </c>
    </row>
    <row r="13" spans="1:16" ht="15.75">
      <c r="A13" s="214" t="s">
        <v>419</v>
      </c>
      <c r="B13" s="206">
        <v>242693889</v>
      </c>
      <c r="C13" s="206">
        <f>175097550+16000000</f>
        <v>191097550</v>
      </c>
      <c r="D13" s="206">
        <f t="shared" si="1"/>
        <v>51596339</v>
      </c>
      <c r="E13" s="206"/>
      <c r="F13" s="206"/>
      <c r="G13" s="206"/>
      <c r="H13" s="206"/>
      <c r="I13" s="206"/>
      <c r="J13" s="206"/>
      <c r="K13" s="209"/>
      <c r="L13" s="209"/>
      <c r="M13" s="209"/>
      <c r="N13" s="206">
        <f t="shared" si="2"/>
        <v>242693889</v>
      </c>
      <c r="O13" s="206">
        <f t="shared" si="2"/>
        <v>191097550</v>
      </c>
      <c r="P13" s="206">
        <f t="shared" si="2"/>
        <v>51596339</v>
      </c>
    </row>
    <row r="14" spans="1:16" ht="15.75">
      <c r="A14" s="215" t="s">
        <v>420</v>
      </c>
      <c r="B14" s="206">
        <v>180967452</v>
      </c>
      <c r="C14" s="206">
        <f t="shared" ref="C14:C28" si="5">SUM(B14/1.27)</f>
        <v>142494056.69291338</v>
      </c>
      <c r="D14" s="206">
        <f t="shared" si="1"/>
        <v>38473395.307086617</v>
      </c>
      <c r="E14" s="206"/>
      <c r="F14" s="206"/>
      <c r="G14" s="206"/>
      <c r="H14" s="206"/>
      <c r="I14" s="206"/>
      <c r="J14" s="206"/>
      <c r="K14" s="209"/>
      <c r="L14" s="209"/>
      <c r="M14" s="209"/>
      <c r="N14" s="206">
        <f t="shared" si="2"/>
        <v>180967452</v>
      </c>
      <c r="O14" s="206">
        <f t="shared" si="2"/>
        <v>142494056.69291338</v>
      </c>
      <c r="P14" s="206">
        <f t="shared" si="2"/>
        <v>38473395.307086617</v>
      </c>
    </row>
    <row r="15" spans="1:16" ht="15.75">
      <c r="A15" s="215" t="s">
        <v>421</v>
      </c>
      <c r="B15" s="206">
        <f>234745266+150000+514905+5362956-5334000</f>
        <v>235439127</v>
      </c>
      <c r="C15" s="206">
        <f t="shared" si="5"/>
        <v>185385139.37007874</v>
      </c>
      <c r="D15" s="206">
        <f t="shared" si="1"/>
        <v>50053987.629921257</v>
      </c>
      <c r="E15" s="206"/>
      <c r="F15" s="206"/>
      <c r="G15" s="206"/>
      <c r="H15" s="206"/>
      <c r="I15" s="206"/>
      <c r="J15" s="206"/>
      <c r="K15" s="209"/>
      <c r="L15" s="209"/>
      <c r="M15" s="209"/>
      <c r="N15" s="206">
        <f t="shared" si="2"/>
        <v>235439127</v>
      </c>
      <c r="O15" s="206">
        <f t="shared" si="2"/>
        <v>185385139.37007874</v>
      </c>
      <c r="P15" s="206">
        <f t="shared" si="2"/>
        <v>50053987.629921257</v>
      </c>
    </row>
    <row r="16" spans="1:16" ht="15.75">
      <c r="A16" s="207" t="s">
        <v>422</v>
      </c>
      <c r="B16" s="211">
        <v>270489853</v>
      </c>
      <c r="C16" s="206">
        <f t="shared" si="5"/>
        <v>212984136.22047243</v>
      </c>
      <c r="D16" s="206">
        <f t="shared" si="1"/>
        <v>57505716.779527575</v>
      </c>
      <c r="E16" s="206"/>
      <c r="F16" s="206"/>
      <c r="G16" s="206"/>
      <c r="H16" s="206"/>
      <c r="I16" s="206"/>
      <c r="J16" s="206"/>
      <c r="K16" s="209"/>
      <c r="L16" s="209"/>
      <c r="M16" s="209"/>
      <c r="N16" s="206">
        <f t="shared" si="2"/>
        <v>270489853</v>
      </c>
      <c r="O16" s="206">
        <f t="shared" si="2"/>
        <v>212984136.22047243</v>
      </c>
      <c r="P16" s="206">
        <f t="shared" si="2"/>
        <v>57505716.779527575</v>
      </c>
    </row>
    <row r="17" spans="1:16" ht="15.75">
      <c r="A17" s="215" t="s">
        <v>423</v>
      </c>
      <c r="B17" s="216">
        <v>226736970</v>
      </c>
      <c r="C17" s="206">
        <f t="shared" si="5"/>
        <v>178533047.24409449</v>
      </c>
      <c r="D17" s="206">
        <f t="shared" si="1"/>
        <v>48203922.755905509</v>
      </c>
      <c r="E17" s="206"/>
      <c r="F17" s="206"/>
      <c r="G17" s="206"/>
      <c r="H17" s="206"/>
      <c r="I17" s="206"/>
      <c r="J17" s="206"/>
      <c r="K17" s="209"/>
      <c r="L17" s="209"/>
      <c r="M17" s="209"/>
      <c r="N17" s="206">
        <f t="shared" si="2"/>
        <v>226736970</v>
      </c>
      <c r="O17" s="206">
        <f t="shared" si="2"/>
        <v>178533047.24409449</v>
      </c>
      <c r="P17" s="206">
        <f t="shared" si="2"/>
        <v>48203922.755905509</v>
      </c>
    </row>
    <row r="18" spans="1:16" ht="15.75">
      <c r="A18" s="215" t="s">
        <v>424</v>
      </c>
      <c r="B18" s="211">
        <v>83972000</v>
      </c>
      <c r="C18" s="206">
        <f t="shared" si="5"/>
        <v>66119685.039370075</v>
      </c>
      <c r="D18" s="206">
        <f t="shared" si="1"/>
        <v>17852314.960629925</v>
      </c>
      <c r="E18" s="206"/>
      <c r="F18" s="206"/>
      <c r="G18" s="206"/>
      <c r="H18" s="206"/>
      <c r="I18" s="206"/>
      <c r="J18" s="206"/>
      <c r="K18" s="209"/>
      <c r="L18" s="209"/>
      <c r="M18" s="209"/>
      <c r="N18" s="206">
        <f>SUM(B18,E18,H18,K18)</f>
        <v>83972000</v>
      </c>
      <c r="O18" s="206">
        <f>SUM(C18,F18,I18,L18)</f>
        <v>66119685.039370075</v>
      </c>
      <c r="P18" s="206">
        <f>SUM(D18,G18,J18,M18)</f>
        <v>17852314.960629925</v>
      </c>
    </row>
    <row r="19" spans="1:16" ht="15.75">
      <c r="A19" s="215" t="s">
        <v>425</v>
      </c>
      <c r="B19" s="211">
        <v>200893829</v>
      </c>
      <c r="C19" s="206">
        <f t="shared" si="5"/>
        <v>158184117.32283464</v>
      </c>
      <c r="D19" s="206">
        <f t="shared" si="1"/>
        <v>42709711.677165359</v>
      </c>
      <c r="E19" s="206"/>
      <c r="F19" s="206"/>
      <c r="G19" s="206"/>
      <c r="H19" s="206"/>
      <c r="I19" s="206"/>
      <c r="J19" s="206"/>
      <c r="K19" s="209"/>
      <c r="L19" s="209"/>
      <c r="M19" s="209"/>
      <c r="N19" s="206">
        <f t="shared" ref="N19:P28" si="6">SUM(B19,E19,H19,K19)</f>
        <v>200893829</v>
      </c>
      <c r="O19" s="206">
        <f t="shared" si="6"/>
        <v>158184117.32283464</v>
      </c>
      <c r="P19" s="206">
        <f t="shared" si="6"/>
        <v>42709711.677165359</v>
      </c>
    </row>
    <row r="20" spans="1:16" ht="15.75">
      <c r="A20" s="215" t="s">
        <v>458</v>
      </c>
      <c r="B20" s="209"/>
      <c r="C20" s="206">
        <f t="shared" si="5"/>
        <v>0</v>
      </c>
      <c r="D20" s="206">
        <f t="shared" si="1"/>
        <v>0</v>
      </c>
      <c r="E20" s="206"/>
      <c r="F20" s="206"/>
      <c r="G20" s="206"/>
      <c r="H20" s="211">
        <v>71483978</v>
      </c>
      <c r="I20" s="206">
        <f t="shared" ref="I20" si="7">SUM(H20/1.27)</f>
        <v>56286596.850393698</v>
      </c>
      <c r="J20" s="206">
        <f>SUM(H20-I20)</f>
        <v>15197381.149606302</v>
      </c>
      <c r="K20" s="209"/>
      <c r="L20" s="209"/>
      <c r="M20" s="209"/>
      <c r="N20" s="206">
        <f t="shared" si="6"/>
        <v>71483978</v>
      </c>
      <c r="O20" s="206">
        <f t="shared" si="6"/>
        <v>56286596.850393698</v>
      </c>
      <c r="P20" s="206">
        <f t="shared" si="6"/>
        <v>15197381.149606302</v>
      </c>
    </row>
    <row r="21" spans="1:16" ht="15.75">
      <c r="A21" s="217" t="s">
        <v>426</v>
      </c>
      <c r="B21" s="206">
        <v>183088882</v>
      </c>
      <c r="C21" s="206">
        <f t="shared" si="5"/>
        <v>144164474.01574802</v>
      </c>
      <c r="D21" s="206">
        <f t="shared" si="1"/>
        <v>38924407.984251976</v>
      </c>
      <c r="E21" s="206"/>
      <c r="F21" s="206"/>
      <c r="G21" s="206"/>
      <c r="H21" s="206"/>
      <c r="I21" s="206"/>
      <c r="J21" s="206"/>
      <c r="K21" s="206"/>
      <c r="L21" s="206"/>
      <c r="M21" s="206"/>
      <c r="N21" s="206">
        <f t="shared" si="6"/>
        <v>183088882</v>
      </c>
      <c r="O21" s="206">
        <f t="shared" si="6"/>
        <v>144164474.01574802</v>
      </c>
      <c r="P21" s="206">
        <f t="shared" si="6"/>
        <v>38924407.984251976</v>
      </c>
    </row>
    <row r="22" spans="1:16" ht="15.75">
      <c r="A22" s="217" t="s">
        <v>427</v>
      </c>
      <c r="B22" s="206">
        <v>49025182</v>
      </c>
      <c r="C22" s="206">
        <f t="shared" si="5"/>
        <v>38602505.511811025</v>
      </c>
      <c r="D22" s="206">
        <f t="shared" si="1"/>
        <v>10422676.488188975</v>
      </c>
      <c r="E22" s="206"/>
      <c r="F22" s="206"/>
      <c r="G22" s="206"/>
      <c r="H22" s="206"/>
      <c r="I22" s="206"/>
      <c r="J22" s="206"/>
      <c r="K22" s="209"/>
      <c r="L22" s="209"/>
      <c r="M22" s="209"/>
      <c r="N22" s="206">
        <f t="shared" si="6"/>
        <v>49025182</v>
      </c>
      <c r="O22" s="206">
        <f t="shared" si="6"/>
        <v>38602505.511811025</v>
      </c>
      <c r="P22" s="206">
        <f t="shared" si="6"/>
        <v>10422676.488188975</v>
      </c>
    </row>
    <row r="23" spans="1:16" ht="15.75">
      <c r="A23" s="215" t="s">
        <v>428</v>
      </c>
      <c r="B23" s="211">
        <v>30000000</v>
      </c>
      <c r="C23" s="206">
        <f t="shared" si="5"/>
        <v>23622047.244094487</v>
      </c>
      <c r="D23" s="206">
        <f t="shared" si="1"/>
        <v>6377952.7559055127</v>
      </c>
      <c r="E23" s="206"/>
      <c r="F23" s="206"/>
      <c r="G23" s="206"/>
      <c r="H23" s="206"/>
      <c r="I23" s="206"/>
      <c r="J23" s="206"/>
      <c r="K23" s="209"/>
      <c r="L23" s="209"/>
      <c r="M23" s="209"/>
      <c r="N23" s="206">
        <f t="shared" si="6"/>
        <v>30000000</v>
      </c>
      <c r="O23" s="206">
        <f t="shared" si="6"/>
        <v>23622047.244094487</v>
      </c>
      <c r="P23" s="206">
        <f t="shared" si="6"/>
        <v>6377952.7559055127</v>
      </c>
    </row>
    <row r="24" spans="1:16" ht="15.75">
      <c r="A24" s="215" t="s">
        <v>429</v>
      </c>
      <c r="B24" s="211">
        <v>2540000</v>
      </c>
      <c r="C24" s="206">
        <f t="shared" si="5"/>
        <v>2000000</v>
      </c>
      <c r="D24" s="206">
        <f t="shared" si="1"/>
        <v>540000</v>
      </c>
      <c r="E24" s="206"/>
      <c r="F24" s="206"/>
      <c r="G24" s="206"/>
      <c r="H24" s="206"/>
      <c r="I24" s="206"/>
      <c r="J24" s="206"/>
      <c r="K24" s="209"/>
      <c r="L24" s="209"/>
      <c r="M24" s="209"/>
      <c r="N24" s="206">
        <f t="shared" si="6"/>
        <v>2540000</v>
      </c>
      <c r="O24" s="206">
        <f t="shared" si="6"/>
        <v>2000000</v>
      </c>
      <c r="P24" s="206">
        <f t="shared" si="6"/>
        <v>540000</v>
      </c>
    </row>
    <row r="25" spans="1:16" ht="15.75">
      <c r="A25" s="215" t="s">
        <v>430</v>
      </c>
      <c r="B25" s="211">
        <v>210000000</v>
      </c>
      <c r="C25" s="206">
        <f t="shared" si="5"/>
        <v>165354330.70866141</v>
      </c>
      <c r="D25" s="206">
        <f t="shared" si="1"/>
        <v>44645669.291338593</v>
      </c>
      <c r="E25" s="206"/>
      <c r="F25" s="206"/>
      <c r="G25" s="206"/>
      <c r="H25" s="206"/>
      <c r="I25" s="206"/>
      <c r="J25" s="206"/>
      <c r="K25" s="209"/>
      <c r="L25" s="209"/>
      <c r="M25" s="209"/>
      <c r="N25" s="206">
        <f t="shared" si="6"/>
        <v>210000000</v>
      </c>
      <c r="O25" s="206">
        <f t="shared" si="6"/>
        <v>165354330.70866141</v>
      </c>
      <c r="P25" s="206">
        <f t="shared" si="6"/>
        <v>44645669.291338593</v>
      </c>
    </row>
    <row r="26" spans="1:16" ht="15.75">
      <c r="A26" s="217" t="s">
        <v>431</v>
      </c>
      <c r="B26" s="206">
        <v>3000000</v>
      </c>
      <c r="C26" s="206">
        <f t="shared" si="5"/>
        <v>2362204.7244094489</v>
      </c>
      <c r="D26" s="206">
        <f t="shared" si="1"/>
        <v>637795.27559055109</v>
      </c>
      <c r="E26" s="206"/>
      <c r="F26" s="206"/>
      <c r="G26" s="206"/>
      <c r="H26" s="206"/>
      <c r="I26" s="206"/>
      <c r="J26" s="206"/>
      <c r="K26" s="206"/>
      <c r="L26" s="206"/>
      <c r="M26" s="206"/>
      <c r="N26" s="206">
        <f t="shared" si="6"/>
        <v>3000000</v>
      </c>
      <c r="O26" s="206">
        <f t="shared" si="6"/>
        <v>2362204.7244094489</v>
      </c>
      <c r="P26" s="206">
        <f t="shared" si="6"/>
        <v>637795.27559055109</v>
      </c>
    </row>
    <row r="27" spans="1:16" ht="15.75">
      <c r="A27" s="215" t="s">
        <v>432</v>
      </c>
      <c r="B27" s="211">
        <v>2960000</v>
      </c>
      <c r="C27" s="206">
        <f t="shared" si="5"/>
        <v>2330708.6614173227</v>
      </c>
      <c r="D27" s="206">
        <f t="shared" si="1"/>
        <v>629291.3385826773</v>
      </c>
      <c r="E27" s="206">
        <f>SUM(F27:G27)</f>
        <v>1270000</v>
      </c>
      <c r="F27" s="206">
        <v>1000000</v>
      </c>
      <c r="G27" s="206">
        <v>270000</v>
      </c>
      <c r="H27" s="206"/>
      <c r="I27" s="206"/>
      <c r="J27" s="206"/>
      <c r="K27" s="209">
        <f>SUM(L27:M27)</f>
        <v>770000</v>
      </c>
      <c r="L27" s="209">
        <v>500000</v>
      </c>
      <c r="M27" s="209">
        <v>270000</v>
      </c>
      <c r="N27" s="206">
        <f t="shared" si="6"/>
        <v>5000000</v>
      </c>
      <c r="O27" s="206">
        <f t="shared" si="6"/>
        <v>3830708.6614173227</v>
      </c>
      <c r="P27" s="206">
        <f t="shared" si="6"/>
        <v>1169291.3385826773</v>
      </c>
    </row>
    <row r="28" spans="1:16" ht="15.75">
      <c r="A28" s="215" t="s">
        <v>433</v>
      </c>
      <c r="B28" s="209">
        <v>3100000</v>
      </c>
      <c r="C28" s="206">
        <f t="shared" si="5"/>
        <v>2440944.8818897638</v>
      </c>
      <c r="D28" s="206">
        <f t="shared" si="1"/>
        <v>659055.11811023625</v>
      </c>
      <c r="E28" s="206"/>
      <c r="F28" s="206"/>
      <c r="G28" s="206"/>
      <c r="H28" s="206"/>
      <c r="I28" s="206"/>
      <c r="J28" s="206"/>
      <c r="K28" s="209"/>
      <c r="L28" s="209"/>
      <c r="M28" s="209"/>
      <c r="N28" s="206">
        <f t="shared" si="6"/>
        <v>3100000</v>
      </c>
      <c r="O28" s="206">
        <f t="shared" si="6"/>
        <v>2440944.8818897638</v>
      </c>
      <c r="P28" s="206">
        <f t="shared" si="6"/>
        <v>659055.11811023625</v>
      </c>
    </row>
    <row r="29" spans="1:16" ht="15.75">
      <c r="A29" s="218" t="s">
        <v>122</v>
      </c>
      <c r="B29" s="219">
        <f>SUM(B3:B28)</f>
        <v>2017092809</v>
      </c>
      <c r="C29" s="219">
        <f>SUM(C3:C28)</f>
        <v>1597749285.2362201</v>
      </c>
      <c r="D29" s="229">
        <f t="shared" si="1"/>
        <v>419343523.76377988</v>
      </c>
      <c r="E29" s="219">
        <f>SUM(E3:E28)</f>
        <v>1270000</v>
      </c>
      <c r="F29" s="219">
        <f t="shared" ref="F29:P29" si="8">SUM(F3:F28)</f>
        <v>1000000</v>
      </c>
      <c r="G29" s="219">
        <f t="shared" si="8"/>
        <v>270000</v>
      </c>
      <c r="H29" s="219">
        <f t="shared" si="8"/>
        <v>75095288</v>
      </c>
      <c r="I29" s="219">
        <f t="shared" si="8"/>
        <v>59130148.031496063</v>
      </c>
      <c r="J29" s="219">
        <f t="shared" si="8"/>
        <v>15965139.968503941</v>
      </c>
      <c r="K29" s="219">
        <f t="shared" si="8"/>
        <v>6019860</v>
      </c>
      <c r="L29" s="219">
        <f t="shared" si="8"/>
        <v>4633748.0314960629</v>
      </c>
      <c r="M29" s="219">
        <f t="shared" si="8"/>
        <v>1386111.9685039371</v>
      </c>
      <c r="N29" s="219">
        <f t="shared" si="8"/>
        <v>2099477957</v>
      </c>
      <c r="O29" s="219">
        <f t="shared" si="8"/>
        <v>1662513181.2992125</v>
      </c>
      <c r="P29" s="219">
        <f t="shared" si="8"/>
        <v>436964775.70078743</v>
      </c>
    </row>
    <row r="30" spans="1:16" ht="31.5">
      <c r="A30" s="220" t="s">
        <v>434</v>
      </c>
      <c r="B30" s="205" t="s">
        <v>406</v>
      </c>
      <c r="C30" s="205" t="s">
        <v>407</v>
      </c>
      <c r="D30" s="205" t="s">
        <v>408</v>
      </c>
      <c r="E30" s="205" t="s">
        <v>406</v>
      </c>
      <c r="F30" s="205" t="s">
        <v>407</v>
      </c>
      <c r="G30" s="205" t="s">
        <v>408</v>
      </c>
      <c r="H30" s="205" t="s">
        <v>406</v>
      </c>
      <c r="I30" s="205" t="s">
        <v>407</v>
      </c>
      <c r="J30" s="205" t="s">
        <v>408</v>
      </c>
      <c r="K30" s="205" t="s">
        <v>406</v>
      </c>
      <c r="L30" s="205" t="s">
        <v>407</v>
      </c>
      <c r="M30" s="205" t="s">
        <v>408</v>
      </c>
      <c r="N30" s="205" t="s">
        <v>406</v>
      </c>
      <c r="O30" s="205" t="s">
        <v>407</v>
      </c>
      <c r="P30" s="205" t="s">
        <v>408</v>
      </c>
    </row>
    <row r="31" spans="1:16" ht="15.75">
      <c r="A31" s="215" t="s">
        <v>435</v>
      </c>
      <c r="B31" s="209">
        <v>17606000</v>
      </c>
      <c r="C31" s="206">
        <f t="shared" ref="C31" si="9">SUM(B31/1.27)</f>
        <v>13862992.125984251</v>
      </c>
      <c r="D31" s="206">
        <f t="shared" ref="D31:D40" si="10">SUM(B31-C31)</f>
        <v>3743007.8740157485</v>
      </c>
      <c r="E31" s="206"/>
      <c r="F31" s="206"/>
      <c r="G31" s="206"/>
      <c r="H31" s="209"/>
      <c r="I31" s="209"/>
      <c r="J31" s="209"/>
      <c r="K31" s="209"/>
      <c r="L31" s="209"/>
      <c r="M31" s="209"/>
      <c r="N31" s="206">
        <f>SUM(B31,E31,H31,K31)</f>
        <v>17606000</v>
      </c>
      <c r="O31" s="206">
        <f t="shared" ref="O31:P46" si="11">SUM(C31,F31,I31,L31)</f>
        <v>13862992.125984251</v>
      </c>
      <c r="P31" s="206">
        <f t="shared" si="11"/>
        <v>3743007.8740157485</v>
      </c>
    </row>
    <row r="32" spans="1:16" ht="15.75">
      <c r="A32" s="215" t="s">
        <v>436</v>
      </c>
      <c r="B32" s="211">
        <v>12019280</v>
      </c>
      <c r="C32" s="206">
        <f t="shared" ref="C32:C40" si="12">SUM(B32/1.27)</f>
        <v>9464000</v>
      </c>
      <c r="D32" s="206">
        <f t="shared" si="10"/>
        <v>2555280</v>
      </c>
      <c r="E32" s="206"/>
      <c r="F32" s="206"/>
      <c r="G32" s="206"/>
      <c r="H32" s="209"/>
      <c r="I32" s="209"/>
      <c r="J32" s="209"/>
      <c r="K32" s="209"/>
      <c r="L32" s="209"/>
      <c r="M32" s="209"/>
      <c r="N32" s="206">
        <f t="shared" ref="N32:P57" si="13">SUM(B32,E32,H32,K32)</f>
        <v>12019280</v>
      </c>
      <c r="O32" s="206">
        <f t="shared" si="11"/>
        <v>9464000</v>
      </c>
      <c r="P32" s="206">
        <f t="shared" si="11"/>
        <v>2555280</v>
      </c>
    </row>
    <row r="33" spans="1:16" ht="15.75">
      <c r="A33" s="215" t="s">
        <v>437</v>
      </c>
      <c r="B33" s="211">
        <v>3461995</v>
      </c>
      <c r="C33" s="206">
        <f t="shared" si="12"/>
        <v>2725980.3149606297</v>
      </c>
      <c r="D33" s="206">
        <f t="shared" si="10"/>
        <v>736014.68503937032</v>
      </c>
      <c r="E33" s="206"/>
      <c r="F33" s="206"/>
      <c r="G33" s="206"/>
      <c r="H33" s="209"/>
      <c r="I33" s="209"/>
      <c r="J33" s="209"/>
      <c r="K33" s="209"/>
      <c r="L33" s="209"/>
      <c r="M33" s="209"/>
      <c r="N33" s="206">
        <f t="shared" si="13"/>
        <v>3461995</v>
      </c>
      <c r="O33" s="206">
        <f t="shared" si="11"/>
        <v>2725980.3149606297</v>
      </c>
      <c r="P33" s="206">
        <f t="shared" si="11"/>
        <v>736014.68503937032</v>
      </c>
    </row>
    <row r="34" spans="1:16" ht="15.75">
      <c r="A34" s="215" t="s">
        <v>438</v>
      </c>
      <c r="B34" s="206">
        <v>7000000</v>
      </c>
      <c r="C34" s="206">
        <f t="shared" si="12"/>
        <v>5511811.0236220472</v>
      </c>
      <c r="D34" s="206">
        <f t="shared" si="10"/>
        <v>1488188.9763779528</v>
      </c>
      <c r="E34" s="206"/>
      <c r="F34" s="206"/>
      <c r="G34" s="206"/>
      <c r="H34" s="209"/>
      <c r="I34" s="209"/>
      <c r="J34" s="209"/>
      <c r="K34" s="209"/>
      <c r="L34" s="209"/>
      <c r="M34" s="209"/>
      <c r="N34" s="206">
        <f t="shared" si="13"/>
        <v>7000000</v>
      </c>
      <c r="O34" s="206">
        <f t="shared" si="11"/>
        <v>5511811.0236220472</v>
      </c>
      <c r="P34" s="206">
        <f t="shared" si="11"/>
        <v>1488188.9763779528</v>
      </c>
    </row>
    <row r="35" spans="1:16" ht="15.75">
      <c r="A35" s="221" t="s">
        <v>439</v>
      </c>
      <c r="B35" s="209">
        <v>974725</v>
      </c>
      <c r="C35" s="206">
        <f t="shared" si="12"/>
        <v>767500</v>
      </c>
      <c r="D35" s="206">
        <f t="shared" si="10"/>
        <v>207225</v>
      </c>
      <c r="E35" s="206"/>
      <c r="F35" s="206"/>
      <c r="G35" s="206"/>
      <c r="H35" s="209"/>
      <c r="I35" s="209"/>
      <c r="J35" s="209"/>
      <c r="K35" s="209"/>
      <c r="L35" s="209"/>
      <c r="M35" s="209"/>
      <c r="N35" s="206">
        <f t="shared" si="13"/>
        <v>974725</v>
      </c>
      <c r="O35" s="206">
        <f t="shared" si="11"/>
        <v>767500</v>
      </c>
      <c r="P35" s="206">
        <f t="shared" si="11"/>
        <v>207225</v>
      </c>
    </row>
    <row r="36" spans="1:16" ht="15.75">
      <c r="A36" s="221" t="s">
        <v>440</v>
      </c>
      <c r="B36" s="222">
        <v>3217152</v>
      </c>
      <c r="C36" s="206">
        <f t="shared" si="12"/>
        <v>2533190.5511811022</v>
      </c>
      <c r="D36" s="206">
        <f t="shared" si="10"/>
        <v>683961.44881889783</v>
      </c>
      <c r="E36" s="206"/>
      <c r="F36" s="206"/>
      <c r="G36" s="206"/>
      <c r="H36" s="209"/>
      <c r="I36" s="209"/>
      <c r="J36" s="209"/>
      <c r="K36" s="209"/>
      <c r="L36" s="209"/>
      <c r="M36" s="209"/>
      <c r="N36" s="206">
        <f t="shared" si="13"/>
        <v>3217152</v>
      </c>
      <c r="O36" s="206">
        <f t="shared" si="11"/>
        <v>2533190.5511811022</v>
      </c>
      <c r="P36" s="206">
        <f t="shared" si="11"/>
        <v>683961.44881889783</v>
      </c>
    </row>
    <row r="37" spans="1:16" ht="15.75">
      <c r="A37" s="221" t="s">
        <v>441</v>
      </c>
      <c r="B37" s="222">
        <f>32766000+5632183</f>
        <v>38398183</v>
      </c>
      <c r="C37" s="206">
        <f t="shared" si="12"/>
        <v>30234789.763779528</v>
      </c>
      <c r="D37" s="206">
        <f t="shared" si="10"/>
        <v>8163393.2362204716</v>
      </c>
      <c r="E37" s="206"/>
      <c r="F37" s="206"/>
      <c r="G37" s="206"/>
      <c r="H37" s="209"/>
      <c r="I37" s="209"/>
      <c r="J37" s="209"/>
      <c r="K37" s="209"/>
      <c r="L37" s="209"/>
      <c r="M37" s="209"/>
      <c r="N37" s="206">
        <f t="shared" si="13"/>
        <v>38398183</v>
      </c>
      <c r="O37" s="206">
        <f t="shared" si="11"/>
        <v>30234789.763779528</v>
      </c>
      <c r="P37" s="206">
        <f t="shared" si="11"/>
        <v>8163393.2362204716</v>
      </c>
    </row>
    <row r="38" spans="1:16" ht="15.75">
      <c r="A38" s="221" t="s">
        <v>442</v>
      </c>
      <c r="B38" s="222">
        <f>46153832+16510000</f>
        <v>62663832</v>
      </c>
      <c r="C38" s="206">
        <f t="shared" si="12"/>
        <v>49341600</v>
      </c>
      <c r="D38" s="206">
        <f t="shared" si="10"/>
        <v>13322232</v>
      </c>
      <c r="E38" s="206"/>
      <c r="F38" s="206"/>
      <c r="G38" s="206"/>
      <c r="H38" s="209"/>
      <c r="I38" s="209"/>
      <c r="J38" s="209"/>
      <c r="K38" s="209"/>
      <c r="L38" s="209"/>
      <c r="M38" s="209"/>
      <c r="N38" s="206">
        <f t="shared" si="13"/>
        <v>62663832</v>
      </c>
      <c r="O38" s="206">
        <f t="shared" si="11"/>
        <v>49341600</v>
      </c>
      <c r="P38" s="206">
        <f t="shared" si="11"/>
        <v>13322232</v>
      </c>
    </row>
    <row r="39" spans="1:16" ht="15.75">
      <c r="A39" s="223" t="s">
        <v>443</v>
      </c>
      <c r="B39" s="224">
        <v>1500000</v>
      </c>
      <c r="C39" s="206">
        <f t="shared" si="12"/>
        <v>1181102.3622047245</v>
      </c>
      <c r="D39" s="206">
        <f t="shared" si="10"/>
        <v>318897.63779527554</v>
      </c>
      <c r="E39" s="206"/>
      <c r="F39" s="206"/>
      <c r="G39" s="206"/>
      <c r="H39" s="209"/>
      <c r="I39" s="209"/>
      <c r="J39" s="209"/>
      <c r="K39" s="209"/>
      <c r="L39" s="209"/>
      <c r="M39" s="209"/>
      <c r="N39" s="206">
        <f t="shared" si="13"/>
        <v>1500000</v>
      </c>
      <c r="O39" s="206">
        <f t="shared" si="11"/>
        <v>1181102.3622047245</v>
      </c>
      <c r="P39" s="206">
        <f t="shared" si="11"/>
        <v>318897.63779527554</v>
      </c>
    </row>
    <row r="40" spans="1:16" ht="15.75">
      <c r="A40" s="221" t="s">
        <v>444</v>
      </c>
      <c r="B40" s="222">
        <v>2081000</v>
      </c>
      <c r="C40" s="206">
        <f t="shared" si="12"/>
        <v>1638582.6771653544</v>
      </c>
      <c r="D40" s="206">
        <f t="shared" si="10"/>
        <v>442417.32283464563</v>
      </c>
      <c r="E40" s="206"/>
      <c r="F40" s="206"/>
      <c r="G40" s="206"/>
      <c r="H40" s="209"/>
      <c r="I40" s="209"/>
      <c r="J40" s="209"/>
      <c r="K40" s="209"/>
      <c r="L40" s="209"/>
      <c r="M40" s="209"/>
      <c r="N40" s="206">
        <f t="shared" si="13"/>
        <v>2081000</v>
      </c>
      <c r="O40" s="206">
        <f t="shared" si="11"/>
        <v>1638582.6771653544</v>
      </c>
      <c r="P40" s="206">
        <f t="shared" si="11"/>
        <v>442417.32283464563</v>
      </c>
    </row>
    <row r="41" spans="1:16" ht="15.75">
      <c r="A41" s="225" t="s">
        <v>445</v>
      </c>
      <c r="B41" s="34">
        <v>3834000</v>
      </c>
      <c r="C41" s="206">
        <v>3834000</v>
      </c>
      <c r="D41" s="206"/>
      <c r="E41" s="206"/>
      <c r="F41" s="206"/>
      <c r="G41" s="206"/>
      <c r="H41" s="209"/>
      <c r="I41" s="209"/>
      <c r="J41" s="209"/>
      <c r="K41" s="209"/>
      <c r="L41" s="209"/>
      <c r="M41" s="209"/>
      <c r="N41" s="206">
        <f t="shared" si="13"/>
        <v>3834000</v>
      </c>
      <c r="O41" s="206">
        <f t="shared" si="11"/>
        <v>3834000</v>
      </c>
      <c r="P41" s="206">
        <f t="shared" si="11"/>
        <v>0</v>
      </c>
    </row>
    <row r="42" spans="1:16" ht="15.75">
      <c r="A42" s="225" t="s">
        <v>446</v>
      </c>
      <c r="B42" s="222">
        <v>853000</v>
      </c>
      <c r="C42" s="206">
        <f t="shared" ref="C42" si="14">SUM(B42/1.27)</f>
        <v>671653.54330708657</v>
      </c>
      <c r="D42" s="206">
        <f>SUM(B42-C42)</f>
        <v>181346.45669291343</v>
      </c>
      <c r="E42" s="206"/>
      <c r="F42" s="206"/>
      <c r="G42" s="206"/>
      <c r="H42" s="209"/>
      <c r="I42" s="209"/>
      <c r="J42" s="209"/>
      <c r="K42" s="209"/>
      <c r="L42" s="209"/>
      <c r="M42" s="209"/>
      <c r="N42" s="206">
        <f t="shared" si="13"/>
        <v>853000</v>
      </c>
      <c r="O42" s="206">
        <f t="shared" si="11"/>
        <v>671653.54330708657</v>
      </c>
      <c r="P42" s="206">
        <f t="shared" si="11"/>
        <v>181346.45669291343</v>
      </c>
    </row>
    <row r="43" spans="1:16" ht="15.75">
      <c r="A43" s="226" t="s">
        <v>447</v>
      </c>
      <c r="B43" s="34">
        <v>2047257</v>
      </c>
      <c r="C43" s="206">
        <v>2047257</v>
      </c>
      <c r="D43" s="206">
        <f>SUM(B43-C43)</f>
        <v>0</v>
      </c>
      <c r="E43" s="206"/>
      <c r="F43" s="206"/>
      <c r="G43" s="206"/>
      <c r="H43" s="209"/>
      <c r="I43" s="209"/>
      <c r="J43" s="209"/>
      <c r="K43" s="209"/>
      <c r="L43" s="209"/>
      <c r="M43" s="209"/>
      <c r="N43" s="206">
        <f t="shared" si="13"/>
        <v>2047257</v>
      </c>
      <c r="O43" s="206">
        <f t="shared" si="11"/>
        <v>2047257</v>
      </c>
      <c r="P43" s="206">
        <f t="shared" si="11"/>
        <v>0</v>
      </c>
    </row>
    <row r="44" spans="1:16" ht="15.75">
      <c r="A44" s="226" t="s">
        <v>448</v>
      </c>
      <c r="B44" s="34">
        <v>4000000</v>
      </c>
      <c r="C44" s="206">
        <f t="shared" ref="C44:C45" si="15">SUM(B44/1.27)</f>
        <v>3149606.2992125982</v>
      </c>
      <c r="D44" s="206">
        <f>SUM(B44-C44)</f>
        <v>850393.70078740176</v>
      </c>
      <c r="E44" s="206"/>
      <c r="F44" s="206"/>
      <c r="G44" s="206"/>
      <c r="H44" s="209"/>
      <c r="I44" s="209"/>
      <c r="J44" s="209"/>
      <c r="K44" s="209"/>
      <c r="L44" s="209"/>
      <c r="M44" s="209"/>
      <c r="N44" s="206">
        <f t="shared" si="13"/>
        <v>4000000</v>
      </c>
      <c r="O44" s="206">
        <f t="shared" si="11"/>
        <v>3149606.2992125982</v>
      </c>
      <c r="P44" s="206">
        <f t="shared" si="11"/>
        <v>850393.70078740176</v>
      </c>
    </row>
    <row r="45" spans="1:16" ht="15.75">
      <c r="A45" s="217" t="s">
        <v>449</v>
      </c>
      <c r="B45" s="209">
        <v>1000000</v>
      </c>
      <c r="C45" s="206">
        <f t="shared" si="15"/>
        <v>787401.57480314956</v>
      </c>
      <c r="D45" s="206">
        <f>SUM(B45-C45)</f>
        <v>212598.42519685044</v>
      </c>
      <c r="E45" s="206"/>
      <c r="F45" s="206"/>
      <c r="G45" s="206"/>
      <c r="H45" s="209"/>
      <c r="I45" s="209"/>
      <c r="J45" s="209"/>
      <c r="K45" s="209"/>
      <c r="L45" s="209"/>
      <c r="M45" s="209"/>
      <c r="N45" s="206">
        <f t="shared" si="13"/>
        <v>1000000</v>
      </c>
      <c r="O45" s="206">
        <f t="shared" si="11"/>
        <v>787401.57480314956</v>
      </c>
      <c r="P45" s="206">
        <f t="shared" si="11"/>
        <v>212598.42519685044</v>
      </c>
    </row>
    <row r="46" spans="1:16" ht="15.75">
      <c r="A46" s="227" t="s">
        <v>450</v>
      </c>
      <c r="B46" s="9">
        <f>SUM(B31:B45)</f>
        <v>160656424</v>
      </c>
      <c r="C46" s="9">
        <f t="shared" ref="C46:M46" si="16">SUM(C31:C45)</f>
        <v>127751467.23622048</v>
      </c>
      <c r="D46" s="9">
        <f t="shared" si="16"/>
        <v>32904956.763779525</v>
      </c>
      <c r="E46" s="9">
        <f t="shared" si="16"/>
        <v>0</v>
      </c>
      <c r="F46" s="9">
        <f t="shared" si="16"/>
        <v>0</v>
      </c>
      <c r="G46" s="9">
        <f t="shared" si="16"/>
        <v>0</v>
      </c>
      <c r="H46" s="9">
        <f t="shared" si="16"/>
        <v>0</v>
      </c>
      <c r="I46" s="9">
        <f t="shared" si="16"/>
        <v>0</v>
      </c>
      <c r="J46" s="9">
        <f t="shared" si="16"/>
        <v>0</v>
      </c>
      <c r="K46" s="9">
        <f t="shared" si="16"/>
        <v>0</v>
      </c>
      <c r="L46" s="9">
        <f t="shared" si="16"/>
        <v>0</v>
      </c>
      <c r="M46" s="9">
        <f t="shared" si="16"/>
        <v>0</v>
      </c>
      <c r="N46" s="229">
        <f t="shared" si="13"/>
        <v>160656424</v>
      </c>
      <c r="O46" s="229">
        <f t="shared" si="11"/>
        <v>127751467.23622048</v>
      </c>
      <c r="P46" s="229">
        <f t="shared" si="11"/>
        <v>32904956.763779525</v>
      </c>
    </row>
    <row r="47" spans="1:16" ht="15.75">
      <c r="A47" s="231" t="s">
        <v>451</v>
      </c>
      <c r="B47" s="209"/>
      <c r="C47" s="206"/>
      <c r="D47" s="206"/>
      <c r="E47" s="206"/>
      <c r="F47" s="206"/>
      <c r="G47" s="206"/>
      <c r="H47" s="209"/>
      <c r="I47" s="209"/>
      <c r="J47" s="209"/>
      <c r="K47" s="209"/>
      <c r="L47" s="209"/>
      <c r="M47" s="209"/>
      <c r="N47" s="206">
        <f t="shared" si="13"/>
        <v>0</v>
      </c>
      <c r="O47" s="206">
        <f t="shared" si="13"/>
        <v>0</v>
      </c>
      <c r="P47" s="206">
        <f t="shared" si="13"/>
        <v>0</v>
      </c>
    </row>
    <row r="48" spans="1:16" ht="15.75">
      <c r="A48" s="16" t="s">
        <v>459</v>
      </c>
      <c r="B48" s="209"/>
      <c r="C48" s="209"/>
      <c r="D48" s="206"/>
      <c r="E48" s="206"/>
      <c r="F48" s="206"/>
      <c r="G48" s="206"/>
      <c r="H48" s="209"/>
      <c r="I48" s="209"/>
      <c r="J48" s="209"/>
      <c r="K48" s="209">
        <v>5800000</v>
      </c>
      <c r="L48" s="209"/>
      <c r="M48" s="209"/>
      <c r="N48" s="206">
        <f t="shared" si="13"/>
        <v>5800000</v>
      </c>
      <c r="O48" s="206">
        <f t="shared" si="13"/>
        <v>0</v>
      </c>
      <c r="P48" s="206">
        <f t="shared" si="13"/>
        <v>0</v>
      </c>
    </row>
    <row r="49" spans="1:16" ht="15.75">
      <c r="A49" s="16" t="s">
        <v>452</v>
      </c>
      <c r="B49" s="209">
        <v>400000</v>
      </c>
      <c r="C49" s="209"/>
      <c r="D49" s="206"/>
      <c r="E49" s="206"/>
      <c r="F49" s="206"/>
      <c r="G49" s="206"/>
      <c r="H49" s="209"/>
      <c r="I49" s="209"/>
      <c r="J49" s="209"/>
      <c r="K49" s="209"/>
      <c r="L49" s="209"/>
      <c r="M49" s="209"/>
      <c r="N49" s="206">
        <f t="shared" si="13"/>
        <v>400000</v>
      </c>
      <c r="O49" s="206">
        <f t="shared" si="13"/>
        <v>0</v>
      </c>
      <c r="P49" s="206">
        <f t="shared" si="13"/>
        <v>0</v>
      </c>
    </row>
    <row r="50" spans="1:16" ht="15.75">
      <c r="A50" s="16" t="s">
        <v>453</v>
      </c>
      <c r="B50" s="209">
        <v>10000000</v>
      </c>
      <c r="C50" s="209"/>
      <c r="D50" s="206"/>
      <c r="E50" s="206"/>
      <c r="F50" s="206"/>
      <c r="G50" s="206"/>
      <c r="H50" s="209"/>
      <c r="I50" s="209"/>
      <c r="J50" s="209"/>
      <c r="K50" s="209"/>
      <c r="L50" s="209"/>
      <c r="M50" s="209"/>
      <c r="N50" s="206">
        <f t="shared" si="13"/>
        <v>10000000</v>
      </c>
      <c r="O50" s="206">
        <f t="shared" si="13"/>
        <v>0</v>
      </c>
      <c r="P50" s="206">
        <f t="shared" si="13"/>
        <v>0</v>
      </c>
    </row>
    <row r="51" spans="1:16" ht="15.75">
      <c r="A51" s="16" t="s">
        <v>454</v>
      </c>
      <c r="B51" s="209">
        <v>4439295</v>
      </c>
      <c r="C51" s="209"/>
      <c r="D51" s="206"/>
      <c r="E51" s="206"/>
      <c r="F51" s="206"/>
      <c r="G51" s="206"/>
      <c r="H51" s="209"/>
      <c r="I51" s="209"/>
      <c r="J51" s="209"/>
      <c r="K51" s="209"/>
      <c r="L51" s="209"/>
      <c r="M51" s="209"/>
      <c r="N51" s="206">
        <f t="shared" si="13"/>
        <v>4439295</v>
      </c>
      <c r="O51" s="206">
        <f t="shared" si="13"/>
        <v>0</v>
      </c>
      <c r="P51" s="206">
        <f t="shared" si="13"/>
        <v>0</v>
      </c>
    </row>
    <row r="52" spans="1:16" s="230" customFormat="1" ht="15.75">
      <c r="A52" s="228" t="s">
        <v>450</v>
      </c>
      <c r="B52" s="9">
        <f>SUM(B48:B51)</f>
        <v>14839295</v>
      </c>
      <c r="C52" s="9">
        <f t="shared" ref="C52:G52" si="17">SUM(C48:C51)</f>
        <v>0</v>
      </c>
      <c r="D52" s="9">
        <f t="shared" si="17"/>
        <v>0</v>
      </c>
      <c r="E52" s="9">
        <f t="shared" si="17"/>
        <v>0</v>
      </c>
      <c r="F52" s="9">
        <f t="shared" si="17"/>
        <v>0</v>
      </c>
      <c r="G52" s="9">
        <f t="shared" si="17"/>
        <v>0</v>
      </c>
      <c r="H52" s="9">
        <f t="shared" ref="H52:M52" si="18">SUM(H48:H51)</f>
        <v>0</v>
      </c>
      <c r="I52" s="9">
        <f t="shared" si="18"/>
        <v>0</v>
      </c>
      <c r="J52" s="9">
        <f t="shared" si="18"/>
        <v>0</v>
      </c>
      <c r="K52" s="9">
        <f t="shared" si="18"/>
        <v>5800000</v>
      </c>
      <c r="L52" s="9">
        <f t="shared" si="18"/>
        <v>0</v>
      </c>
      <c r="M52" s="9">
        <f t="shared" si="18"/>
        <v>0</v>
      </c>
      <c r="N52" s="229">
        <f t="shared" si="13"/>
        <v>20639295</v>
      </c>
      <c r="O52" s="229">
        <f t="shared" si="13"/>
        <v>0</v>
      </c>
      <c r="P52" s="229">
        <f t="shared" si="13"/>
        <v>0</v>
      </c>
    </row>
    <row r="53" spans="1:16" ht="15.75">
      <c r="A53" s="232" t="s">
        <v>119</v>
      </c>
      <c r="B53" s="209"/>
      <c r="C53" s="206"/>
      <c r="D53" s="206"/>
      <c r="E53" s="206"/>
      <c r="F53" s="206"/>
      <c r="G53" s="206"/>
      <c r="H53" s="209"/>
      <c r="I53" s="209"/>
      <c r="J53" s="209"/>
      <c r="K53" s="209"/>
      <c r="L53" s="209"/>
      <c r="M53" s="209"/>
      <c r="N53" s="206">
        <f t="shared" si="13"/>
        <v>0</v>
      </c>
      <c r="O53" s="206">
        <f t="shared" si="13"/>
        <v>0</v>
      </c>
      <c r="P53" s="206">
        <f t="shared" si="13"/>
        <v>0</v>
      </c>
    </row>
    <row r="54" spans="1:16" ht="15.75">
      <c r="A54" s="217" t="s">
        <v>455</v>
      </c>
      <c r="B54" s="209">
        <v>40952743</v>
      </c>
      <c r="C54" s="209"/>
      <c r="D54" s="206"/>
      <c r="E54" s="206"/>
      <c r="F54" s="206"/>
      <c r="G54" s="206"/>
      <c r="H54" s="209"/>
      <c r="I54" s="209"/>
      <c r="J54" s="209"/>
      <c r="K54" s="209"/>
      <c r="L54" s="209"/>
      <c r="M54" s="209"/>
      <c r="N54" s="206">
        <f t="shared" si="13"/>
        <v>40952743</v>
      </c>
      <c r="O54" s="206">
        <f t="shared" si="13"/>
        <v>0</v>
      </c>
      <c r="P54" s="206">
        <f t="shared" si="13"/>
        <v>0</v>
      </c>
    </row>
    <row r="55" spans="1:16" ht="15.75">
      <c r="A55" s="217" t="s">
        <v>456</v>
      </c>
      <c r="B55" s="209">
        <v>7905865</v>
      </c>
      <c r="C55" s="209"/>
      <c r="D55" s="206"/>
      <c r="E55" s="206"/>
      <c r="F55" s="206"/>
      <c r="G55" s="206"/>
      <c r="H55" s="209"/>
      <c r="I55" s="209"/>
      <c r="J55" s="209"/>
      <c r="K55" s="209"/>
      <c r="L55" s="209"/>
      <c r="M55" s="209"/>
      <c r="N55" s="206">
        <f t="shared" si="13"/>
        <v>7905865</v>
      </c>
      <c r="O55" s="206">
        <f t="shared" si="13"/>
        <v>0</v>
      </c>
      <c r="P55" s="206">
        <f t="shared" si="13"/>
        <v>0</v>
      </c>
    </row>
    <row r="56" spans="1:16" ht="15.75">
      <c r="A56" s="217" t="s">
        <v>457</v>
      </c>
      <c r="B56" s="209">
        <v>8790676</v>
      </c>
      <c r="C56" s="209"/>
      <c r="D56" s="206"/>
      <c r="E56" s="206"/>
      <c r="F56" s="206"/>
      <c r="G56" s="206"/>
      <c r="H56" s="209"/>
      <c r="I56" s="209"/>
      <c r="J56" s="209"/>
      <c r="K56" s="209"/>
      <c r="L56" s="209"/>
      <c r="M56" s="209"/>
      <c r="N56" s="206">
        <f t="shared" si="13"/>
        <v>8790676</v>
      </c>
      <c r="O56" s="206">
        <f t="shared" si="13"/>
        <v>0</v>
      </c>
      <c r="P56" s="206">
        <f t="shared" si="13"/>
        <v>0</v>
      </c>
    </row>
    <row r="57" spans="1:16" ht="15.75">
      <c r="A57" s="227" t="s">
        <v>450</v>
      </c>
      <c r="B57" s="9">
        <f>SUM(B54:B56)</f>
        <v>57649284</v>
      </c>
      <c r="C57" s="9">
        <f t="shared" ref="C57:M57" si="19">SUM(C54:C56)</f>
        <v>0</v>
      </c>
      <c r="D57" s="9">
        <f t="shared" si="19"/>
        <v>0</v>
      </c>
      <c r="E57" s="9"/>
      <c r="F57" s="9"/>
      <c r="G57" s="9"/>
      <c r="H57" s="9">
        <f t="shared" si="19"/>
        <v>0</v>
      </c>
      <c r="I57" s="9">
        <f t="shared" si="19"/>
        <v>0</v>
      </c>
      <c r="J57" s="9">
        <f t="shared" si="19"/>
        <v>0</v>
      </c>
      <c r="K57" s="9">
        <f t="shared" si="19"/>
        <v>0</v>
      </c>
      <c r="L57" s="9">
        <f t="shared" si="19"/>
        <v>0</v>
      </c>
      <c r="M57" s="9">
        <f t="shared" si="19"/>
        <v>0</v>
      </c>
      <c r="N57" s="206">
        <f>SUM(N53:N56)</f>
        <v>57649284</v>
      </c>
      <c r="O57" s="206">
        <f t="shared" si="13"/>
        <v>0</v>
      </c>
      <c r="P57" s="206">
        <f t="shared" si="13"/>
        <v>0</v>
      </c>
    </row>
    <row r="58" spans="1:16" ht="15.75">
      <c r="A58" s="227" t="s">
        <v>290</v>
      </c>
      <c r="B58" s="9">
        <f t="shared" ref="B58:M58" si="20">SUM(B57,B52,B46,B29)</f>
        <v>2250237812</v>
      </c>
      <c r="C58" s="9">
        <f t="shared" si="20"/>
        <v>1725500752.4724407</v>
      </c>
      <c r="D58" s="9">
        <f t="shared" si="20"/>
        <v>452248480.5275594</v>
      </c>
      <c r="E58" s="9">
        <f t="shared" si="20"/>
        <v>1270000</v>
      </c>
      <c r="F58" s="9">
        <f t="shared" si="20"/>
        <v>1000000</v>
      </c>
      <c r="G58" s="9">
        <f t="shared" si="20"/>
        <v>270000</v>
      </c>
      <c r="H58" s="9">
        <f t="shared" si="20"/>
        <v>75095288</v>
      </c>
      <c r="I58" s="9">
        <f t="shared" si="20"/>
        <v>59130148.031496063</v>
      </c>
      <c r="J58" s="9">
        <f t="shared" si="20"/>
        <v>15965139.968503941</v>
      </c>
      <c r="K58" s="9">
        <f t="shared" si="20"/>
        <v>11819860</v>
      </c>
      <c r="L58" s="9">
        <f t="shared" si="20"/>
        <v>4633748.0314960629</v>
      </c>
      <c r="M58" s="9">
        <f t="shared" si="20"/>
        <v>1386111.9685039371</v>
      </c>
      <c r="N58" s="229">
        <f>N29+N46+N52+N57</f>
        <v>2338422960</v>
      </c>
      <c r="O58" s="229">
        <f>O29+O46+O52+O57</f>
        <v>1790264648.5354328</v>
      </c>
      <c r="P58" s="229">
        <f>P29+P46+P52+P57</f>
        <v>469869732.46456695</v>
      </c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scale="50" orientation="landscape" horizontalDpi="4294967293" r:id="rId1"/>
  <headerFooter>
    <oddHeader xml:space="preserve">&amp;CKörmend Város Önkormányzat és intézményei 2019. évi felhalmozási kiadásai jogcímenként&amp;R"6. melléklet .../2019. (...) önkormányzati rendelethez
adatok Ft-ban"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Munka4"/>
  <dimension ref="A1:F436"/>
  <sheetViews>
    <sheetView view="pageBreakPreview" topLeftCell="A20" zoomScale="110" zoomScaleNormal="110" zoomScaleSheetLayoutView="110" zoomScalePageLayoutView="90" workbookViewId="0">
      <selection activeCell="C24" sqref="C24:F24"/>
    </sheetView>
  </sheetViews>
  <sheetFormatPr defaultColWidth="9.140625" defaultRowHeight="15.75"/>
  <cols>
    <col min="1" max="1" width="66.28515625" style="15" bestFit="1" customWidth="1"/>
    <col min="2" max="2" width="18.5703125" style="15" bestFit="1" customWidth="1"/>
    <col min="3" max="3" width="16.42578125" style="15" bestFit="1" customWidth="1"/>
    <col min="4" max="4" width="22" style="15" bestFit="1" customWidth="1"/>
    <col min="5" max="5" width="13.140625" style="15" bestFit="1" customWidth="1"/>
    <col min="6" max="16384" width="9.140625" style="15"/>
  </cols>
  <sheetData>
    <row r="1" spans="1:5" s="13" customFormat="1" ht="30" customHeight="1">
      <c r="A1" s="238" t="s">
        <v>227</v>
      </c>
      <c r="B1" s="239">
        <v>2019</v>
      </c>
      <c r="C1" s="239">
        <v>2020</v>
      </c>
      <c r="D1" s="239">
        <v>2021</v>
      </c>
      <c r="E1" s="239">
        <v>2022</v>
      </c>
    </row>
    <row r="2" spans="1:5" ht="30" customHeight="1">
      <c r="A2" s="240" t="s">
        <v>228</v>
      </c>
      <c r="B2" s="241">
        <f>898500000-34000000-B6</f>
        <v>862000000</v>
      </c>
      <c r="C2" s="241">
        <v>877000000</v>
      </c>
      <c r="D2" s="241">
        <f t="shared" ref="D2:E2" si="0">C2</f>
        <v>877000000</v>
      </c>
      <c r="E2" s="241">
        <f t="shared" si="0"/>
        <v>877000000</v>
      </c>
    </row>
    <row r="3" spans="1:5" ht="30" customHeight="1">
      <c r="A3" s="242" t="s">
        <v>229</v>
      </c>
      <c r="B3" s="241">
        <f>50000000+1800000</f>
        <v>51800000</v>
      </c>
      <c r="C3" s="241">
        <v>20000000</v>
      </c>
      <c r="D3" s="241">
        <v>20000000</v>
      </c>
      <c r="E3" s="241">
        <v>20000000</v>
      </c>
    </row>
    <row r="4" spans="1:5" ht="30" customHeight="1">
      <c r="A4" s="240" t="s">
        <v>230</v>
      </c>
      <c r="B4" s="217"/>
      <c r="C4" s="217"/>
      <c r="D4" s="217"/>
      <c r="E4" s="217"/>
    </row>
    <row r="5" spans="1:5" ht="30" customHeight="1">
      <c r="A5" s="242" t="s">
        <v>231</v>
      </c>
      <c r="B5" s="241"/>
      <c r="C5" s="241"/>
      <c r="D5" s="243"/>
      <c r="E5" s="243"/>
    </row>
    <row r="6" spans="1:5" ht="30" customHeight="1">
      <c r="A6" s="240" t="s">
        <v>232</v>
      </c>
      <c r="B6" s="241">
        <v>2500000</v>
      </c>
      <c r="C6" s="241">
        <v>0</v>
      </c>
      <c r="D6" s="243">
        <v>0</v>
      </c>
      <c r="E6" s="243">
        <v>0</v>
      </c>
    </row>
    <row r="7" spans="1:5" ht="30" customHeight="1">
      <c r="A7" s="240" t="s">
        <v>233</v>
      </c>
      <c r="B7" s="241"/>
      <c r="C7" s="241"/>
      <c r="D7" s="243"/>
      <c r="E7" s="243"/>
    </row>
    <row r="8" spans="1:5" ht="30" customHeight="1">
      <c r="A8" s="238" t="s">
        <v>187</v>
      </c>
      <c r="B8" s="241">
        <f>SUM(B2:B7)</f>
        <v>916300000</v>
      </c>
      <c r="C8" s="241">
        <f t="shared" ref="C8" si="1">SUM(C2:C7)</f>
        <v>897000000</v>
      </c>
      <c r="D8" s="241">
        <f>SUM(D2:D7)</f>
        <v>897000000</v>
      </c>
      <c r="E8" s="241">
        <f>SUM(E2:E7)</f>
        <v>897000000</v>
      </c>
    </row>
    <row r="9" spans="1:5" ht="30" customHeight="1">
      <c r="A9" s="240"/>
      <c r="B9" s="217"/>
      <c r="C9" s="217"/>
      <c r="D9" s="217"/>
      <c r="E9" s="217"/>
    </row>
    <row r="10" spans="1:5" ht="30" customHeight="1">
      <c r="A10" s="238" t="s">
        <v>234</v>
      </c>
      <c r="B10" s="244">
        <f>B8*0.5</f>
        <v>458150000</v>
      </c>
      <c r="C10" s="244">
        <f t="shared" ref="C10:E10" si="2">C8*0.5</f>
        <v>448500000</v>
      </c>
      <c r="D10" s="244">
        <f t="shared" si="2"/>
        <v>448500000</v>
      </c>
      <c r="E10" s="244">
        <f t="shared" si="2"/>
        <v>448500000</v>
      </c>
    </row>
    <row r="11" spans="1:5" ht="30" customHeight="1">
      <c r="A11" s="238"/>
      <c r="B11" s="245"/>
      <c r="C11" s="245"/>
      <c r="D11" s="245"/>
      <c r="E11" s="245"/>
    </row>
    <row r="12" spans="1:5" ht="30" customHeight="1">
      <c r="A12" s="238" t="s">
        <v>235</v>
      </c>
      <c r="B12" s="241">
        <v>0</v>
      </c>
      <c r="C12" s="241">
        <f>C16</f>
        <v>63337549</v>
      </c>
      <c r="D12" s="241">
        <f t="shared" ref="D12:E12" si="3">D16</f>
        <v>61486874</v>
      </c>
      <c r="E12" s="241">
        <f t="shared" si="3"/>
        <v>60561537</v>
      </c>
    </row>
    <row r="13" spans="1:5" ht="30" customHeight="1">
      <c r="A13" s="238"/>
      <c r="B13" s="241"/>
      <c r="C13" s="241"/>
      <c r="D13" s="241"/>
      <c r="E13" s="241"/>
    </row>
    <row r="14" spans="1:5" ht="30" customHeight="1">
      <c r="A14" s="238" t="s">
        <v>246</v>
      </c>
      <c r="B14" s="241">
        <v>0</v>
      </c>
      <c r="C14" s="241">
        <f>48069480</f>
        <v>48069480</v>
      </c>
      <c r="D14" s="241">
        <f>C14</f>
        <v>48069480</v>
      </c>
      <c r="E14" s="241">
        <f>D14</f>
        <v>48069480</v>
      </c>
    </row>
    <row r="15" spans="1:5" ht="30" customHeight="1">
      <c r="A15" s="238" t="s">
        <v>237</v>
      </c>
      <c r="B15" s="241">
        <v>2406250</v>
      </c>
      <c r="C15" s="241">
        <f>15268069</f>
        <v>15268069</v>
      </c>
      <c r="D15" s="241">
        <f>13417394</f>
        <v>13417394</v>
      </c>
      <c r="E15" s="241">
        <f>12492057</f>
        <v>12492057</v>
      </c>
    </row>
    <row r="16" spans="1:5" ht="30" customHeight="1">
      <c r="A16" s="238" t="s">
        <v>238</v>
      </c>
      <c r="B16" s="244">
        <f>SUM(B14:B15)</f>
        <v>2406250</v>
      </c>
      <c r="C16" s="244">
        <f t="shared" ref="C16:E16" si="4">SUM(C14:C15)</f>
        <v>63337549</v>
      </c>
      <c r="D16" s="244">
        <f t="shared" si="4"/>
        <v>61486874</v>
      </c>
      <c r="E16" s="244">
        <f t="shared" si="4"/>
        <v>60561537</v>
      </c>
    </row>
    <row r="17" spans="1:6" ht="30" customHeight="1">
      <c r="A17" s="238" t="s">
        <v>239</v>
      </c>
      <c r="B17" s="244">
        <f>B10-B16</f>
        <v>455743750</v>
      </c>
      <c r="C17" s="244">
        <f t="shared" ref="C17:E17" si="5">C10-C16</f>
        <v>385162451</v>
      </c>
      <c r="D17" s="244">
        <f t="shared" si="5"/>
        <v>387013126</v>
      </c>
      <c r="E17" s="244">
        <f t="shared" si="5"/>
        <v>387938463</v>
      </c>
    </row>
    <row r="18" spans="1:6" ht="30" customHeight="1">
      <c r="A18" s="32"/>
      <c r="B18" s="18"/>
      <c r="C18" s="18"/>
      <c r="D18" s="18"/>
      <c r="E18" s="18"/>
    </row>
    <row r="19" spans="1:6" ht="30" customHeight="1">
      <c r="A19" s="32"/>
      <c r="B19" s="18"/>
      <c r="C19" s="18"/>
      <c r="D19" s="18"/>
      <c r="E19" s="18"/>
    </row>
    <row r="20" spans="1:6" ht="30" customHeight="1">
      <c r="A20" s="32"/>
      <c r="B20" s="18"/>
      <c r="C20" s="18"/>
      <c r="D20" s="18"/>
      <c r="E20" s="18"/>
    </row>
    <row r="21" spans="1:6" ht="30" customHeight="1">
      <c r="A21" s="32"/>
      <c r="B21" s="18"/>
      <c r="C21" s="18"/>
      <c r="D21" s="18"/>
      <c r="E21" s="14"/>
    </row>
    <row r="22" spans="1:6" ht="56.25" customHeight="1">
      <c r="A22" s="315" t="s">
        <v>516</v>
      </c>
      <c r="B22" s="316"/>
      <c r="C22" s="316"/>
      <c r="D22" s="316"/>
      <c r="E22" s="316"/>
      <c r="F22" s="316"/>
    </row>
    <row r="23" spans="1:6" ht="30" customHeight="1">
      <c r="A23" s="37"/>
      <c r="B23" s="37"/>
      <c r="C23" s="37"/>
      <c r="D23" s="37"/>
      <c r="E23" s="37"/>
      <c r="F23" s="37"/>
    </row>
    <row r="24" spans="1:6" ht="30" customHeight="1">
      <c r="A24" s="38"/>
      <c r="B24" s="39"/>
      <c r="C24" s="317" t="s">
        <v>501</v>
      </c>
      <c r="D24" s="317"/>
      <c r="E24" s="317"/>
      <c r="F24" s="317"/>
    </row>
    <row r="25" spans="1:6" ht="30" customHeight="1">
      <c r="A25" s="40"/>
      <c r="B25" s="40"/>
      <c r="C25" s="313" t="s">
        <v>271</v>
      </c>
      <c r="D25" s="313"/>
      <c r="E25" s="313"/>
      <c r="F25" s="314"/>
    </row>
    <row r="26" spans="1:6" ht="53.25" customHeight="1">
      <c r="A26" s="16"/>
      <c r="B26" s="19" t="s">
        <v>176</v>
      </c>
      <c r="C26" s="19" t="s">
        <v>177</v>
      </c>
      <c r="D26" s="19" t="s">
        <v>236</v>
      </c>
      <c r="E26" s="19" t="s">
        <v>122</v>
      </c>
    </row>
    <row r="27" spans="1:6" ht="30" customHeight="1">
      <c r="A27" s="42" t="s">
        <v>178</v>
      </c>
      <c r="B27" s="34">
        <f>B29-B28</f>
        <v>236567804</v>
      </c>
      <c r="C27" s="34">
        <f t="shared" ref="C27:D27" si="6">C29-C28</f>
        <v>245946252</v>
      </c>
      <c r="D27" s="34">
        <f t="shared" si="6"/>
        <v>122798690</v>
      </c>
      <c r="E27" s="48">
        <f>SUM(B27:D27)</f>
        <v>605312746</v>
      </c>
    </row>
    <row r="28" spans="1:6" ht="30" customHeight="1">
      <c r="A28" s="42" t="s">
        <v>179</v>
      </c>
      <c r="B28" s="35">
        <f>'[1]Kmd. Hivatal kötelező'!$BL$20+'[1]Kmd. Hivatal kötelező'!$BL$24</f>
        <v>1270000</v>
      </c>
      <c r="C28" s="35">
        <f>'[1]Kmd. Város Gondn.kötelező'!$BL$20+'[1]Kmd. Város Gondn.kötelező'!$BL$24</f>
        <v>6019860</v>
      </c>
      <c r="D28" s="35">
        <f>'[1]Körmendi Kult. Közp.kötelezö'!$BL$20+'[1]Körmendi Kult. Közp.kötelezö'!$BL$24+'[1]Faludi F Könyvtár kötelező '!$BL$20+'[1]Faludi F Könyvtár kötelező '!$BL$24+'[1]Múzeum önként vállalt'!$BL$20+'[1]Múzeum önként vállalt'!$BL$24</f>
        <v>75095288</v>
      </c>
      <c r="E28" s="48">
        <f>SUM(B28:D28)</f>
        <v>82385148</v>
      </c>
    </row>
    <row r="29" spans="1:6" ht="30" customHeight="1">
      <c r="A29" s="33" t="s">
        <v>122</v>
      </c>
      <c r="B29" s="9">
        <f>'[2]Kmd. Hivatal kötelező'!$BA$28</f>
        <v>237837804</v>
      </c>
      <c r="C29" s="9">
        <f>'[2]Kmd. Város Gondn.kötelező'!$BA$28</f>
        <v>251966112</v>
      </c>
      <c r="D29" s="9">
        <f>'[2]Körmendi Kult. Közp.kötelezö'!$BA$28+'[2]Faludi F Könyvtár kötelező '!$BA$28+'[2]Múzeum önként vállalt'!$BA$28</f>
        <v>197893978</v>
      </c>
      <c r="E29" s="48">
        <f>SUM(B29:D29)</f>
        <v>687697894</v>
      </c>
    </row>
    <row r="30" spans="1:6">
      <c r="A30" s="21"/>
      <c r="B30" s="21"/>
      <c r="C30" s="22"/>
      <c r="D30" s="22"/>
      <c r="E30" s="22"/>
    </row>
    <row r="31" spans="1:6">
      <c r="A31" s="23"/>
      <c r="B31" s="23"/>
      <c r="C31" s="22"/>
      <c r="D31" s="22"/>
      <c r="E31" s="22"/>
    </row>
    <row r="32" spans="1:6">
      <c r="A32" s="17"/>
      <c r="B32" s="23"/>
      <c r="C32" s="22"/>
      <c r="D32" s="22"/>
      <c r="E32" s="22"/>
    </row>
    <row r="33" spans="1:5">
      <c r="A33" s="17"/>
      <c r="B33" s="23"/>
      <c r="C33" s="22"/>
      <c r="D33" s="22"/>
      <c r="E33" s="22"/>
    </row>
    <row r="34" spans="1:5">
      <c r="A34" s="24"/>
      <c r="B34" s="25"/>
      <c r="C34" s="22"/>
      <c r="D34" s="22"/>
      <c r="E34" s="22"/>
    </row>
    <row r="35" spans="1:5">
      <c r="A35" s="26"/>
      <c r="B35" s="27"/>
      <c r="C35" s="27"/>
      <c r="D35" s="27"/>
      <c r="E35" s="27"/>
    </row>
    <row r="36" spans="1:5">
      <c r="A36" s="12"/>
      <c r="B36" s="28"/>
      <c r="C36" s="29"/>
      <c r="D36" s="29"/>
      <c r="E36" s="29"/>
    </row>
    <row r="37" spans="1:5">
      <c r="A37" s="12"/>
      <c r="B37" s="28"/>
      <c r="C37" s="29"/>
      <c r="D37" s="29"/>
      <c r="E37" s="29"/>
    </row>
    <row r="38" spans="1:5">
      <c r="A38" s="12"/>
      <c r="B38" s="28"/>
      <c r="C38" s="29"/>
      <c r="D38" s="29"/>
      <c r="E38" s="29"/>
    </row>
    <row r="39" spans="1:5" ht="31.5" customHeight="1">
      <c r="A39" s="12"/>
      <c r="B39" s="28"/>
      <c r="C39" s="29"/>
      <c r="D39" s="29"/>
      <c r="E39" s="29"/>
    </row>
    <row r="40" spans="1:5">
      <c r="A40" s="12"/>
      <c r="B40" s="28"/>
      <c r="C40" s="29"/>
      <c r="D40" s="29"/>
      <c r="E40" s="29"/>
    </row>
    <row r="41" spans="1:5">
      <c r="A41" s="12"/>
      <c r="B41" s="28"/>
      <c r="C41" s="29"/>
      <c r="D41" s="29"/>
      <c r="E41" s="29"/>
    </row>
    <row r="42" spans="1:5">
      <c r="A42" s="17"/>
      <c r="B42" s="30"/>
      <c r="C42" s="29"/>
      <c r="D42" s="29"/>
      <c r="E42" s="29"/>
    </row>
    <row r="43" spans="1:5">
      <c r="A43" s="31"/>
      <c r="B43" s="31"/>
      <c r="C43" s="31"/>
      <c r="D43" s="31"/>
      <c r="E43" s="31"/>
    </row>
    <row r="44" spans="1:5">
      <c r="A44" s="31"/>
      <c r="B44" s="31"/>
      <c r="C44" s="31"/>
      <c r="D44" s="31"/>
      <c r="E44" s="31"/>
    </row>
    <row r="45" spans="1:5">
      <c r="A45" s="31"/>
      <c r="B45" s="31"/>
      <c r="C45" s="31"/>
      <c r="D45" s="31"/>
      <c r="E45" s="31"/>
    </row>
    <row r="46" spans="1:5">
      <c r="A46" s="31"/>
      <c r="B46" s="31"/>
      <c r="C46" s="31"/>
      <c r="D46" s="31"/>
      <c r="E46" s="31"/>
    </row>
    <row r="47" spans="1:5">
      <c r="A47" s="31"/>
      <c r="B47" s="31"/>
      <c r="C47" s="31"/>
      <c r="D47" s="31"/>
      <c r="E47" s="31"/>
    </row>
    <row r="48" spans="1:5">
      <c r="A48" s="31"/>
      <c r="B48" s="31"/>
      <c r="C48" s="31"/>
      <c r="D48" s="31"/>
      <c r="E48" s="31"/>
    </row>
    <row r="49" spans="1:5">
      <c r="A49" s="31"/>
      <c r="B49" s="31"/>
      <c r="C49" s="31"/>
      <c r="D49" s="31"/>
      <c r="E49" s="31"/>
    </row>
    <row r="50" spans="1:5">
      <c r="A50" s="31"/>
      <c r="B50" s="31"/>
      <c r="C50" s="31"/>
      <c r="D50" s="31"/>
      <c r="E50" s="31"/>
    </row>
    <row r="51" spans="1:5">
      <c r="A51" s="31"/>
      <c r="B51" s="31"/>
      <c r="C51" s="31"/>
      <c r="D51" s="31"/>
      <c r="E51" s="31"/>
    </row>
    <row r="52" spans="1:5">
      <c r="A52" s="31"/>
      <c r="B52" s="31"/>
      <c r="C52" s="31"/>
      <c r="D52" s="31"/>
      <c r="E52" s="31"/>
    </row>
    <row r="53" spans="1:5">
      <c r="A53" s="31"/>
      <c r="B53" s="31"/>
      <c r="C53" s="31"/>
      <c r="D53" s="31"/>
      <c r="E53" s="31"/>
    </row>
    <row r="54" spans="1:5">
      <c r="A54" s="31"/>
      <c r="B54" s="31"/>
      <c r="C54" s="31"/>
      <c r="D54" s="31"/>
      <c r="E54" s="31"/>
    </row>
    <row r="55" spans="1:5">
      <c r="A55" s="31"/>
      <c r="B55" s="31"/>
      <c r="C55" s="31"/>
      <c r="D55" s="31"/>
      <c r="E55" s="31"/>
    </row>
    <row r="56" spans="1:5">
      <c r="A56" s="31"/>
      <c r="B56" s="31"/>
      <c r="C56" s="31"/>
      <c r="D56" s="31"/>
      <c r="E56" s="31"/>
    </row>
    <row r="57" spans="1:5">
      <c r="A57" s="31"/>
      <c r="B57" s="31"/>
      <c r="C57" s="31"/>
      <c r="D57" s="31"/>
      <c r="E57" s="31"/>
    </row>
    <row r="58" spans="1:5">
      <c r="A58" s="31"/>
      <c r="B58" s="31"/>
      <c r="C58" s="31"/>
      <c r="D58" s="31"/>
      <c r="E58" s="31"/>
    </row>
    <row r="59" spans="1:5">
      <c r="A59" s="31"/>
      <c r="B59" s="31"/>
      <c r="C59" s="31"/>
      <c r="D59" s="31"/>
      <c r="E59" s="31"/>
    </row>
    <row r="60" spans="1:5">
      <c r="A60" s="31"/>
      <c r="B60" s="31"/>
      <c r="C60" s="31"/>
      <c r="D60" s="31"/>
      <c r="E60" s="31"/>
    </row>
    <row r="61" spans="1:5">
      <c r="A61" s="31"/>
      <c r="B61" s="31"/>
      <c r="C61" s="31"/>
      <c r="D61" s="31"/>
      <c r="E61" s="31"/>
    </row>
    <row r="62" spans="1:5">
      <c r="A62" s="31"/>
      <c r="B62" s="31"/>
      <c r="C62" s="31"/>
      <c r="D62" s="31"/>
      <c r="E62" s="31"/>
    </row>
    <row r="63" spans="1:5">
      <c r="A63" s="31"/>
      <c r="B63" s="31"/>
      <c r="C63" s="31"/>
      <c r="D63" s="31"/>
      <c r="E63" s="31"/>
    </row>
    <row r="64" spans="1:5">
      <c r="A64" s="31"/>
      <c r="B64" s="31"/>
      <c r="C64" s="31"/>
      <c r="D64" s="31"/>
      <c r="E64" s="31"/>
    </row>
    <row r="65" spans="1:5">
      <c r="A65" s="31"/>
      <c r="B65" s="31"/>
      <c r="C65" s="31"/>
      <c r="D65" s="31"/>
      <c r="E65" s="31"/>
    </row>
    <row r="66" spans="1:5">
      <c r="A66" s="31"/>
      <c r="B66" s="31"/>
      <c r="C66" s="31"/>
      <c r="D66" s="31"/>
      <c r="E66" s="31"/>
    </row>
    <row r="67" spans="1:5">
      <c r="A67" s="31"/>
      <c r="B67" s="31"/>
      <c r="C67" s="31"/>
      <c r="D67" s="31"/>
      <c r="E67" s="31"/>
    </row>
    <row r="68" spans="1:5">
      <c r="A68" s="31"/>
      <c r="B68" s="31"/>
      <c r="C68" s="31"/>
      <c r="D68" s="31"/>
      <c r="E68" s="31"/>
    </row>
    <row r="69" spans="1:5">
      <c r="A69" s="31"/>
      <c r="B69" s="31"/>
      <c r="C69" s="31"/>
      <c r="D69" s="31"/>
      <c r="E69" s="31"/>
    </row>
    <row r="70" spans="1:5">
      <c r="A70" s="31"/>
      <c r="B70" s="31"/>
      <c r="C70" s="31"/>
      <c r="D70" s="31"/>
      <c r="E70" s="31"/>
    </row>
    <row r="71" spans="1:5">
      <c r="A71" s="31"/>
      <c r="B71" s="31"/>
      <c r="C71" s="31"/>
      <c r="D71" s="31"/>
      <c r="E71" s="31"/>
    </row>
    <row r="72" spans="1:5">
      <c r="A72" s="31"/>
      <c r="B72" s="31"/>
      <c r="C72" s="31"/>
      <c r="D72" s="31"/>
      <c r="E72" s="31"/>
    </row>
    <row r="73" spans="1:5">
      <c r="A73" s="31"/>
      <c r="B73" s="31"/>
      <c r="C73" s="31"/>
      <c r="D73" s="31"/>
      <c r="E73" s="31"/>
    </row>
    <row r="74" spans="1:5">
      <c r="A74" s="31"/>
      <c r="B74" s="31"/>
      <c r="C74" s="31"/>
      <c r="D74" s="31"/>
      <c r="E74" s="31"/>
    </row>
    <row r="75" spans="1:5">
      <c r="A75" s="31"/>
      <c r="B75" s="31"/>
      <c r="C75" s="31"/>
      <c r="D75" s="31"/>
      <c r="E75" s="31"/>
    </row>
    <row r="76" spans="1:5">
      <c r="A76" s="31"/>
      <c r="B76" s="31"/>
      <c r="C76" s="31"/>
      <c r="D76" s="31"/>
      <c r="E76" s="31"/>
    </row>
    <row r="77" spans="1:5">
      <c r="A77" s="31"/>
      <c r="B77" s="31"/>
      <c r="C77" s="31"/>
      <c r="D77" s="31"/>
      <c r="E77" s="31"/>
    </row>
    <row r="78" spans="1:5">
      <c r="A78" s="31"/>
      <c r="B78" s="31"/>
      <c r="C78" s="31"/>
      <c r="D78" s="31"/>
      <c r="E78" s="31"/>
    </row>
    <row r="79" spans="1:5">
      <c r="A79" s="31"/>
      <c r="B79" s="31"/>
      <c r="C79" s="31"/>
      <c r="D79" s="31"/>
      <c r="E79" s="31"/>
    </row>
    <row r="80" spans="1:5">
      <c r="A80" s="31"/>
      <c r="B80" s="31"/>
      <c r="C80" s="31"/>
      <c r="D80" s="31"/>
      <c r="E80" s="31"/>
    </row>
    <row r="81" spans="1:5">
      <c r="A81" s="31"/>
      <c r="B81" s="31"/>
      <c r="C81" s="31"/>
      <c r="D81" s="31"/>
      <c r="E81" s="31"/>
    </row>
    <row r="82" spans="1:5">
      <c r="A82" s="31"/>
      <c r="B82" s="31"/>
      <c r="C82" s="31"/>
      <c r="D82" s="31"/>
      <c r="E82" s="31"/>
    </row>
    <row r="83" spans="1:5">
      <c r="A83" s="31"/>
      <c r="B83" s="31"/>
      <c r="C83" s="31"/>
      <c r="D83" s="31"/>
      <c r="E83" s="31"/>
    </row>
    <row r="84" spans="1:5">
      <c r="A84" s="31"/>
      <c r="B84" s="31"/>
      <c r="C84" s="31"/>
      <c r="D84" s="31"/>
      <c r="E84" s="31"/>
    </row>
    <row r="85" spans="1:5">
      <c r="A85" s="31"/>
      <c r="B85" s="31"/>
      <c r="C85" s="31"/>
      <c r="D85" s="31"/>
      <c r="E85" s="31"/>
    </row>
    <row r="86" spans="1:5">
      <c r="A86" s="31"/>
      <c r="B86" s="31"/>
      <c r="C86" s="31"/>
      <c r="D86" s="31"/>
      <c r="E86" s="31"/>
    </row>
    <row r="87" spans="1:5">
      <c r="A87" s="31"/>
      <c r="B87" s="31"/>
      <c r="C87" s="31"/>
      <c r="D87" s="31"/>
      <c r="E87" s="31"/>
    </row>
    <row r="88" spans="1:5">
      <c r="A88" s="31"/>
      <c r="B88" s="31"/>
      <c r="C88" s="31"/>
      <c r="D88" s="31"/>
      <c r="E88" s="31"/>
    </row>
    <row r="89" spans="1:5">
      <c r="A89" s="31"/>
      <c r="B89" s="31"/>
      <c r="C89" s="31"/>
      <c r="D89" s="31"/>
      <c r="E89" s="31"/>
    </row>
    <row r="90" spans="1:5">
      <c r="A90" s="31"/>
      <c r="B90" s="31"/>
      <c r="C90" s="31"/>
      <c r="D90" s="31"/>
      <c r="E90" s="31"/>
    </row>
    <row r="91" spans="1:5">
      <c r="A91" s="31"/>
      <c r="B91" s="31"/>
      <c r="C91" s="31"/>
      <c r="D91" s="31"/>
      <c r="E91" s="31"/>
    </row>
    <row r="92" spans="1:5">
      <c r="A92" s="31"/>
      <c r="B92" s="31"/>
      <c r="C92" s="31"/>
      <c r="D92" s="31"/>
      <c r="E92" s="31"/>
    </row>
    <row r="93" spans="1:5">
      <c r="A93" s="31"/>
      <c r="B93" s="31"/>
      <c r="C93" s="31"/>
      <c r="D93" s="31"/>
      <c r="E93" s="31"/>
    </row>
    <row r="94" spans="1:5">
      <c r="A94" s="31"/>
      <c r="B94" s="31"/>
      <c r="C94" s="31"/>
      <c r="D94" s="31"/>
      <c r="E94" s="31"/>
    </row>
    <row r="95" spans="1:5">
      <c r="A95" s="31"/>
      <c r="B95" s="31"/>
      <c r="C95" s="31"/>
      <c r="D95" s="31"/>
      <c r="E95" s="31"/>
    </row>
    <row r="96" spans="1:5">
      <c r="A96" s="31"/>
      <c r="B96" s="31"/>
      <c r="C96" s="31"/>
      <c r="D96" s="31"/>
      <c r="E96" s="31"/>
    </row>
    <row r="97" spans="1:5">
      <c r="A97" s="31"/>
      <c r="B97" s="31"/>
      <c r="C97" s="31"/>
      <c r="D97" s="31"/>
      <c r="E97" s="31"/>
    </row>
    <row r="98" spans="1:5">
      <c r="A98" s="31"/>
      <c r="B98" s="31"/>
      <c r="C98" s="31"/>
      <c r="D98" s="31"/>
      <c r="E98" s="31"/>
    </row>
    <row r="99" spans="1:5">
      <c r="A99" s="31"/>
      <c r="B99" s="31"/>
      <c r="C99" s="31"/>
      <c r="D99" s="31"/>
      <c r="E99" s="31"/>
    </row>
    <row r="100" spans="1:5">
      <c r="A100" s="31"/>
      <c r="B100" s="31"/>
      <c r="C100" s="31"/>
      <c r="D100" s="31"/>
      <c r="E100" s="31"/>
    </row>
    <row r="101" spans="1:5">
      <c r="A101" s="31"/>
      <c r="B101" s="31"/>
      <c r="C101" s="31"/>
      <c r="D101" s="31"/>
      <c r="E101" s="31"/>
    </row>
    <row r="102" spans="1:5">
      <c r="A102" s="31"/>
      <c r="B102" s="31"/>
      <c r="C102" s="31"/>
      <c r="D102" s="31"/>
      <c r="E102" s="31"/>
    </row>
    <row r="103" spans="1:5">
      <c r="A103" s="31"/>
      <c r="B103" s="31"/>
      <c r="C103" s="31"/>
      <c r="D103" s="31"/>
      <c r="E103" s="31"/>
    </row>
    <row r="104" spans="1:5">
      <c r="A104" s="31"/>
      <c r="B104" s="31"/>
      <c r="C104" s="31"/>
      <c r="D104" s="31"/>
      <c r="E104" s="31"/>
    </row>
    <row r="105" spans="1:5">
      <c r="A105" s="31"/>
      <c r="B105" s="31"/>
      <c r="C105" s="31"/>
      <c r="D105" s="31"/>
      <c r="E105" s="31"/>
    </row>
    <row r="106" spans="1:5">
      <c r="A106" s="31"/>
      <c r="B106" s="31"/>
      <c r="C106" s="31"/>
      <c r="D106" s="31"/>
      <c r="E106" s="31"/>
    </row>
    <row r="107" spans="1:5">
      <c r="A107" s="31"/>
      <c r="B107" s="31"/>
      <c r="C107" s="31"/>
      <c r="D107" s="31"/>
      <c r="E107" s="31"/>
    </row>
    <row r="108" spans="1:5">
      <c r="A108" s="31"/>
      <c r="B108" s="31"/>
      <c r="C108" s="31"/>
      <c r="D108" s="31"/>
      <c r="E108" s="31"/>
    </row>
    <row r="109" spans="1:5">
      <c r="A109" s="31"/>
      <c r="B109" s="31"/>
      <c r="C109" s="31"/>
      <c r="D109" s="31"/>
      <c r="E109" s="31"/>
    </row>
    <row r="110" spans="1:5">
      <c r="A110" s="31"/>
      <c r="B110" s="31"/>
      <c r="C110" s="31"/>
      <c r="D110" s="31"/>
      <c r="E110" s="31"/>
    </row>
    <row r="111" spans="1:5">
      <c r="A111" s="31"/>
      <c r="B111" s="31"/>
      <c r="C111" s="31"/>
      <c r="D111" s="31"/>
      <c r="E111" s="31"/>
    </row>
    <row r="112" spans="1:5">
      <c r="A112" s="31"/>
      <c r="B112" s="31"/>
      <c r="C112" s="31"/>
      <c r="D112" s="31"/>
      <c r="E112" s="31"/>
    </row>
    <row r="113" spans="1:5">
      <c r="A113" s="31"/>
      <c r="B113" s="31"/>
      <c r="C113" s="31"/>
      <c r="D113" s="31"/>
      <c r="E113" s="31"/>
    </row>
    <row r="114" spans="1:5">
      <c r="A114" s="31"/>
      <c r="B114" s="31"/>
      <c r="C114" s="31"/>
      <c r="D114" s="31"/>
      <c r="E114" s="31"/>
    </row>
    <row r="115" spans="1:5">
      <c r="A115" s="31"/>
      <c r="B115" s="31"/>
      <c r="C115" s="31"/>
      <c r="D115" s="31"/>
      <c r="E115" s="31"/>
    </row>
    <row r="116" spans="1:5">
      <c r="A116" s="31"/>
      <c r="B116" s="31"/>
      <c r="C116" s="31"/>
      <c r="D116" s="31"/>
      <c r="E116" s="31"/>
    </row>
    <row r="117" spans="1:5">
      <c r="A117" s="31"/>
      <c r="B117" s="31"/>
      <c r="C117" s="31"/>
      <c r="D117" s="31"/>
      <c r="E117" s="31"/>
    </row>
    <row r="118" spans="1:5">
      <c r="A118" s="31"/>
      <c r="B118" s="31"/>
      <c r="C118" s="31"/>
      <c r="D118" s="31"/>
      <c r="E118" s="31"/>
    </row>
    <row r="119" spans="1:5">
      <c r="A119" s="31"/>
      <c r="B119" s="31"/>
      <c r="C119" s="31"/>
      <c r="D119" s="31"/>
      <c r="E119" s="31"/>
    </row>
    <row r="120" spans="1:5">
      <c r="A120" s="31"/>
      <c r="B120" s="31"/>
      <c r="C120" s="31"/>
      <c r="D120" s="31"/>
      <c r="E120" s="31"/>
    </row>
    <row r="121" spans="1:5">
      <c r="A121" s="31"/>
      <c r="B121" s="31"/>
      <c r="C121" s="31"/>
      <c r="D121" s="31"/>
      <c r="E121" s="31"/>
    </row>
    <row r="122" spans="1:5">
      <c r="A122" s="31"/>
      <c r="B122" s="31"/>
      <c r="C122" s="31"/>
      <c r="D122" s="31"/>
      <c r="E122" s="31"/>
    </row>
    <row r="123" spans="1:5">
      <c r="A123" s="31"/>
      <c r="B123" s="31"/>
      <c r="C123" s="31"/>
      <c r="D123" s="31"/>
      <c r="E123" s="31"/>
    </row>
    <row r="124" spans="1:5">
      <c r="A124" s="31"/>
      <c r="B124" s="31"/>
      <c r="C124" s="31"/>
      <c r="D124" s="31"/>
      <c r="E124" s="31"/>
    </row>
    <row r="125" spans="1:5">
      <c r="A125" s="31"/>
      <c r="B125" s="31"/>
      <c r="C125" s="31"/>
      <c r="D125" s="31"/>
      <c r="E125" s="31"/>
    </row>
    <row r="126" spans="1:5">
      <c r="A126" s="31"/>
      <c r="B126" s="31"/>
      <c r="C126" s="31"/>
      <c r="D126" s="31"/>
      <c r="E126" s="31"/>
    </row>
    <row r="127" spans="1:5">
      <c r="A127" s="31"/>
      <c r="B127" s="31"/>
      <c r="C127" s="31"/>
      <c r="D127" s="31"/>
      <c r="E127" s="31"/>
    </row>
    <row r="128" spans="1:5">
      <c r="A128" s="31"/>
      <c r="B128" s="31"/>
      <c r="C128" s="31"/>
      <c r="D128" s="31"/>
      <c r="E128" s="31"/>
    </row>
    <row r="129" spans="1:5">
      <c r="A129" s="31"/>
      <c r="B129" s="31"/>
      <c r="C129" s="31"/>
      <c r="D129" s="31"/>
      <c r="E129" s="31"/>
    </row>
    <row r="130" spans="1:5">
      <c r="A130" s="31"/>
      <c r="B130" s="31"/>
      <c r="C130" s="31"/>
      <c r="D130" s="31"/>
      <c r="E130" s="31"/>
    </row>
    <row r="131" spans="1:5">
      <c r="A131" s="31"/>
      <c r="B131" s="31"/>
      <c r="C131" s="31"/>
      <c r="D131" s="31"/>
      <c r="E131" s="31"/>
    </row>
    <row r="132" spans="1:5">
      <c r="A132" s="31"/>
      <c r="B132" s="31"/>
      <c r="C132" s="31"/>
      <c r="D132" s="31"/>
      <c r="E132" s="31"/>
    </row>
    <row r="133" spans="1:5">
      <c r="A133" s="31"/>
      <c r="B133" s="31"/>
      <c r="C133" s="31"/>
      <c r="D133" s="31"/>
      <c r="E133" s="31"/>
    </row>
    <row r="134" spans="1:5">
      <c r="A134" s="31"/>
      <c r="B134" s="31"/>
      <c r="C134" s="31"/>
      <c r="D134" s="31"/>
      <c r="E134" s="31"/>
    </row>
    <row r="135" spans="1:5">
      <c r="A135" s="31"/>
      <c r="B135" s="31"/>
      <c r="C135" s="31"/>
      <c r="D135" s="31"/>
      <c r="E135" s="31"/>
    </row>
    <row r="136" spans="1:5">
      <c r="A136" s="31"/>
      <c r="B136" s="31"/>
      <c r="C136" s="31"/>
      <c r="D136" s="31"/>
      <c r="E136" s="31"/>
    </row>
    <row r="137" spans="1:5">
      <c r="A137" s="31"/>
      <c r="B137" s="31"/>
      <c r="C137" s="31"/>
      <c r="D137" s="31"/>
      <c r="E137" s="31"/>
    </row>
    <row r="138" spans="1:5">
      <c r="A138" s="31"/>
      <c r="B138" s="31"/>
      <c r="C138" s="31"/>
      <c r="D138" s="31"/>
      <c r="E138" s="31"/>
    </row>
    <row r="139" spans="1:5">
      <c r="A139" s="31"/>
      <c r="B139" s="31"/>
      <c r="C139" s="31"/>
      <c r="D139" s="31"/>
      <c r="E139" s="31"/>
    </row>
    <row r="140" spans="1:5">
      <c r="A140" s="31"/>
      <c r="B140" s="31"/>
      <c r="C140" s="31"/>
      <c r="D140" s="31"/>
      <c r="E140" s="31"/>
    </row>
    <row r="141" spans="1:5">
      <c r="A141" s="31"/>
      <c r="B141" s="31"/>
      <c r="C141" s="31"/>
      <c r="D141" s="31"/>
      <c r="E141" s="31"/>
    </row>
    <row r="142" spans="1:5">
      <c r="A142" s="31"/>
      <c r="B142" s="31"/>
      <c r="C142" s="31"/>
      <c r="D142" s="31"/>
      <c r="E142" s="31"/>
    </row>
    <row r="143" spans="1:5">
      <c r="A143" s="31"/>
      <c r="B143" s="31"/>
      <c r="C143" s="31"/>
      <c r="D143" s="31"/>
      <c r="E143" s="31"/>
    </row>
    <row r="144" spans="1:5">
      <c r="A144" s="31"/>
      <c r="B144" s="31"/>
      <c r="C144" s="31"/>
      <c r="D144" s="31"/>
      <c r="E144" s="31"/>
    </row>
    <row r="145" spans="1:5">
      <c r="A145" s="31"/>
      <c r="B145" s="31"/>
      <c r="C145" s="31"/>
      <c r="D145" s="31"/>
      <c r="E145" s="31"/>
    </row>
    <row r="146" spans="1:5">
      <c r="A146" s="31"/>
      <c r="B146" s="31"/>
      <c r="C146" s="31"/>
      <c r="D146" s="31"/>
      <c r="E146" s="31"/>
    </row>
    <row r="147" spans="1:5">
      <c r="A147" s="31"/>
      <c r="B147" s="31"/>
      <c r="C147" s="31"/>
      <c r="D147" s="31"/>
      <c r="E147" s="31"/>
    </row>
    <row r="148" spans="1:5">
      <c r="A148" s="31"/>
      <c r="B148" s="31"/>
      <c r="C148" s="31"/>
      <c r="D148" s="31"/>
      <c r="E148" s="31"/>
    </row>
    <row r="149" spans="1:5">
      <c r="A149" s="31"/>
      <c r="B149" s="31"/>
      <c r="C149" s="31"/>
      <c r="D149" s="31"/>
      <c r="E149" s="31"/>
    </row>
    <row r="150" spans="1:5">
      <c r="A150" s="31"/>
      <c r="B150" s="31"/>
      <c r="C150" s="31"/>
      <c r="D150" s="31"/>
      <c r="E150" s="31"/>
    </row>
    <row r="151" spans="1:5">
      <c r="A151" s="31"/>
      <c r="B151" s="31"/>
      <c r="C151" s="31"/>
      <c r="D151" s="31"/>
      <c r="E151" s="31"/>
    </row>
    <row r="152" spans="1:5">
      <c r="A152" s="31"/>
      <c r="B152" s="31"/>
      <c r="C152" s="31"/>
      <c r="D152" s="31"/>
      <c r="E152" s="31"/>
    </row>
    <row r="153" spans="1:5">
      <c r="A153" s="31"/>
      <c r="B153" s="31"/>
      <c r="C153" s="31"/>
      <c r="D153" s="31"/>
      <c r="E153" s="31"/>
    </row>
    <row r="154" spans="1:5">
      <c r="A154" s="31"/>
      <c r="B154" s="31"/>
      <c r="C154" s="31"/>
      <c r="D154" s="31"/>
      <c r="E154" s="31"/>
    </row>
    <row r="155" spans="1:5">
      <c r="A155" s="31"/>
      <c r="B155" s="31"/>
      <c r="C155" s="31"/>
      <c r="D155" s="31"/>
      <c r="E155" s="31"/>
    </row>
    <row r="156" spans="1:5">
      <c r="A156" s="31"/>
      <c r="B156" s="31"/>
      <c r="C156" s="31"/>
      <c r="D156" s="31"/>
      <c r="E156" s="31"/>
    </row>
    <row r="157" spans="1:5">
      <c r="A157" s="31"/>
      <c r="B157" s="31"/>
      <c r="C157" s="31"/>
      <c r="D157" s="31"/>
      <c r="E157" s="31"/>
    </row>
    <row r="158" spans="1:5">
      <c r="A158" s="31"/>
      <c r="B158" s="31"/>
      <c r="C158" s="31"/>
      <c r="D158" s="31"/>
      <c r="E158" s="31"/>
    </row>
    <row r="159" spans="1:5">
      <c r="A159" s="31"/>
      <c r="B159" s="31"/>
      <c r="C159" s="31"/>
      <c r="D159" s="31"/>
      <c r="E159" s="31"/>
    </row>
    <row r="160" spans="1:5">
      <c r="A160" s="31"/>
      <c r="B160" s="31"/>
      <c r="C160" s="31"/>
      <c r="D160" s="31"/>
      <c r="E160" s="31"/>
    </row>
    <row r="161" spans="1:5">
      <c r="A161" s="31"/>
      <c r="B161" s="31"/>
      <c r="C161" s="31"/>
      <c r="D161" s="31"/>
      <c r="E161" s="31"/>
    </row>
    <row r="162" spans="1:5">
      <c r="A162" s="31"/>
      <c r="B162" s="31"/>
      <c r="C162" s="31"/>
      <c r="D162" s="31"/>
      <c r="E162" s="31"/>
    </row>
    <row r="163" spans="1:5">
      <c r="A163" s="31"/>
      <c r="B163" s="31"/>
      <c r="C163" s="31"/>
      <c r="D163" s="31"/>
      <c r="E163" s="31"/>
    </row>
    <row r="164" spans="1:5">
      <c r="A164" s="31"/>
      <c r="B164" s="31"/>
      <c r="C164" s="31"/>
      <c r="D164" s="31"/>
      <c r="E164" s="31"/>
    </row>
    <row r="165" spans="1:5">
      <c r="A165" s="31"/>
      <c r="B165" s="31"/>
      <c r="C165" s="31"/>
      <c r="D165" s="31"/>
      <c r="E165" s="31"/>
    </row>
    <row r="166" spans="1:5">
      <c r="A166" s="31"/>
      <c r="B166" s="31"/>
      <c r="C166" s="31"/>
      <c r="D166" s="31"/>
      <c r="E166" s="31"/>
    </row>
    <row r="167" spans="1:5">
      <c r="A167" s="31"/>
      <c r="B167" s="31"/>
      <c r="C167" s="31"/>
      <c r="D167" s="31"/>
      <c r="E167" s="31"/>
    </row>
    <row r="168" spans="1:5">
      <c r="A168" s="31"/>
      <c r="B168" s="31"/>
      <c r="C168" s="31"/>
      <c r="D168" s="31"/>
      <c r="E168" s="31"/>
    </row>
    <row r="169" spans="1:5">
      <c r="A169" s="31"/>
      <c r="B169" s="31"/>
      <c r="C169" s="31"/>
      <c r="D169" s="31"/>
      <c r="E169" s="31"/>
    </row>
    <row r="170" spans="1:5">
      <c r="A170" s="31"/>
      <c r="B170" s="31"/>
      <c r="C170" s="31"/>
      <c r="D170" s="31"/>
      <c r="E170" s="31"/>
    </row>
    <row r="171" spans="1:5">
      <c r="A171" s="31"/>
      <c r="B171" s="31"/>
      <c r="C171" s="31"/>
      <c r="D171" s="31"/>
      <c r="E171" s="31"/>
    </row>
    <row r="172" spans="1:5">
      <c r="A172" s="31"/>
      <c r="B172" s="31"/>
      <c r="C172" s="31"/>
      <c r="D172" s="31"/>
      <c r="E172" s="31"/>
    </row>
    <row r="173" spans="1:5">
      <c r="A173" s="31"/>
      <c r="B173" s="31"/>
      <c r="C173" s="31"/>
      <c r="D173" s="31"/>
      <c r="E173" s="31"/>
    </row>
    <row r="174" spans="1:5">
      <c r="A174" s="31"/>
      <c r="B174" s="31"/>
      <c r="C174" s="31"/>
      <c r="D174" s="31"/>
      <c r="E174" s="31"/>
    </row>
    <row r="175" spans="1:5">
      <c r="A175" s="31"/>
      <c r="B175" s="31"/>
      <c r="C175" s="31"/>
      <c r="D175" s="31"/>
      <c r="E175" s="31"/>
    </row>
    <row r="176" spans="1:5">
      <c r="A176" s="31"/>
      <c r="B176" s="31"/>
      <c r="C176" s="31"/>
      <c r="D176" s="31"/>
      <c r="E176" s="31"/>
    </row>
    <row r="177" spans="1:5">
      <c r="A177" s="31"/>
      <c r="B177" s="31"/>
      <c r="C177" s="31"/>
      <c r="D177" s="31"/>
      <c r="E177" s="31"/>
    </row>
    <row r="178" spans="1:5">
      <c r="A178" s="31"/>
      <c r="B178" s="31"/>
      <c r="C178" s="31"/>
      <c r="D178" s="31"/>
      <c r="E178" s="31"/>
    </row>
    <row r="179" spans="1:5">
      <c r="A179" s="31"/>
      <c r="B179" s="31"/>
      <c r="C179" s="31"/>
      <c r="D179" s="31"/>
      <c r="E179" s="31"/>
    </row>
    <row r="180" spans="1:5">
      <c r="A180" s="31"/>
      <c r="B180" s="31"/>
      <c r="C180" s="31"/>
      <c r="D180" s="31"/>
      <c r="E180" s="31"/>
    </row>
    <row r="181" spans="1:5">
      <c r="A181" s="31"/>
      <c r="B181" s="31"/>
      <c r="C181" s="31"/>
      <c r="D181" s="31"/>
      <c r="E181" s="31"/>
    </row>
    <row r="182" spans="1:5">
      <c r="A182" s="31"/>
      <c r="B182" s="31"/>
      <c r="C182" s="31"/>
      <c r="D182" s="31"/>
      <c r="E182" s="31"/>
    </row>
    <row r="183" spans="1:5">
      <c r="A183" s="31"/>
      <c r="B183" s="31"/>
      <c r="C183" s="31"/>
      <c r="D183" s="31"/>
      <c r="E183" s="31"/>
    </row>
    <row r="184" spans="1:5">
      <c r="A184" s="31"/>
      <c r="B184" s="31"/>
      <c r="C184" s="31"/>
      <c r="D184" s="31"/>
      <c r="E184" s="31"/>
    </row>
    <row r="185" spans="1:5">
      <c r="A185" s="31"/>
      <c r="B185" s="31"/>
      <c r="C185" s="31"/>
      <c r="D185" s="31"/>
      <c r="E185" s="31"/>
    </row>
    <row r="186" spans="1:5">
      <c r="A186" s="31"/>
      <c r="B186" s="31"/>
      <c r="C186" s="31"/>
      <c r="D186" s="31"/>
      <c r="E186" s="31"/>
    </row>
    <row r="187" spans="1:5">
      <c r="A187" s="31"/>
      <c r="B187" s="31"/>
      <c r="C187" s="31"/>
      <c r="D187" s="31"/>
      <c r="E187" s="31"/>
    </row>
    <row r="188" spans="1:5">
      <c r="A188" s="31"/>
      <c r="B188" s="31"/>
      <c r="C188" s="31"/>
      <c r="D188" s="31"/>
      <c r="E188" s="31"/>
    </row>
    <row r="189" spans="1:5">
      <c r="A189" s="31"/>
      <c r="B189" s="31"/>
      <c r="C189" s="31"/>
      <c r="D189" s="31"/>
      <c r="E189" s="31"/>
    </row>
    <row r="190" spans="1:5">
      <c r="A190" s="31"/>
      <c r="B190" s="31"/>
      <c r="C190" s="31"/>
      <c r="D190" s="31"/>
      <c r="E190" s="31"/>
    </row>
    <row r="191" spans="1:5">
      <c r="A191" s="31"/>
      <c r="B191" s="31"/>
      <c r="C191" s="31"/>
      <c r="D191" s="31"/>
      <c r="E191" s="31"/>
    </row>
    <row r="192" spans="1:5">
      <c r="A192" s="31"/>
      <c r="B192" s="31"/>
      <c r="C192" s="31"/>
      <c r="D192" s="31"/>
      <c r="E192" s="31"/>
    </row>
    <row r="193" spans="1:5">
      <c r="A193" s="31"/>
      <c r="B193" s="31"/>
      <c r="C193" s="31"/>
      <c r="D193" s="31"/>
      <c r="E193" s="31"/>
    </row>
    <row r="194" spans="1:5">
      <c r="A194" s="31"/>
      <c r="B194" s="31"/>
      <c r="C194" s="31"/>
      <c r="D194" s="31"/>
      <c r="E194" s="31"/>
    </row>
    <row r="195" spans="1:5">
      <c r="A195" s="31"/>
      <c r="B195" s="31"/>
      <c r="C195" s="31"/>
      <c r="D195" s="31"/>
      <c r="E195" s="31"/>
    </row>
    <row r="196" spans="1:5">
      <c r="A196" s="31"/>
      <c r="B196" s="31"/>
      <c r="C196" s="31"/>
      <c r="D196" s="31"/>
      <c r="E196" s="31"/>
    </row>
    <row r="197" spans="1:5">
      <c r="A197" s="31"/>
      <c r="B197" s="31"/>
      <c r="C197" s="31"/>
      <c r="D197" s="31"/>
      <c r="E197" s="31"/>
    </row>
    <row r="198" spans="1:5">
      <c r="A198" s="31"/>
      <c r="B198" s="31"/>
      <c r="C198" s="31"/>
      <c r="D198" s="31"/>
      <c r="E198" s="31"/>
    </row>
    <row r="199" spans="1:5">
      <c r="A199" s="31"/>
      <c r="B199" s="31"/>
      <c r="C199" s="31"/>
      <c r="D199" s="31"/>
      <c r="E199" s="31"/>
    </row>
    <row r="200" spans="1:5">
      <c r="A200" s="31"/>
      <c r="B200" s="31"/>
      <c r="C200" s="31"/>
      <c r="D200" s="31"/>
      <c r="E200" s="31"/>
    </row>
    <row r="201" spans="1:5">
      <c r="A201" s="31"/>
      <c r="B201" s="31"/>
      <c r="C201" s="31"/>
      <c r="D201" s="31"/>
      <c r="E201" s="31"/>
    </row>
    <row r="202" spans="1:5">
      <c r="A202" s="31"/>
      <c r="B202" s="31"/>
      <c r="C202" s="31"/>
      <c r="D202" s="31"/>
      <c r="E202" s="31"/>
    </row>
    <row r="203" spans="1:5">
      <c r="A203" s="31"/>
      <c r="B203" s="31"/>
      <c r="C203" s="31"/>
      <c r="D203" s="31"/>
      <c r="E203" s="31"/>
    </row>
    <row r="204" spans="1:5">
      <c r="A204" s="31"/>
      <c r="B204" s="31"/>
      <c r="C204" s="31"/>
      <c r="D204" s="31"/>
      <c r="E204" s="31"/>
    </row>
    <row r="205" spans="1:5">
      <c r="A205" s="31"/>
      <c r="B205" s="31"/>
      <c r="C205" s="31"/>
      <c r="D205" s="31"/>
      <c r="E205" s="31"/>
    </row>
    <row r="206" spans="1:5">
      <c r="A206" s="31"/>
      <c r="B206" s="31"/>
      <c r="C206" s="31"/>
      <c r="D206" s="31"/>
      <c r="E206" s="31"/>
    </row>
    <row r="207" spans="1:5">
      <c r="A207" s="31"/>
      <c r="B207" s="31"/>
      <c r="C207" s="31"/>
      <c r="D207" s="31"/>
      <c r="E207" s="31"/>
    </row>
    <row r="208" spans="1:5">
      <c r="A208" s="31"/>
      <c r="B208" s="31"/>
      <c r="C208" s="31"/>
      <c r="D208" s="31"/>
      <c r="E208" s="31"/>
    </row>
    <row r="209" spans="1:5">
      <c r="A209" s="31"/>
      <c r="B209" s="31"/>
      <c r="C209" s="31"/>
      <c r="D209" s="31"/>
      <c r="E209" s="31"/>
    </row>
    <row r="210" spans="1:5">
      <c r="A210" s="31"/>
      <c r="B210" s="31"/>
      <c r="C210" s="31"/>
      <c r="D210" s="31"/>
      <c r="E210" s="31"/>
    </row>
    <row r="211" spans="1:5">
      <c r="A211" s="31"/>
      <c r="B211" s="31"/>
      <c r="C211" s="31"/>
      <c r="D211" s="31"/>
      <c r="E211" s="31"/>
    </row>
    <row r="212" spans="1:5">
      <c r="A212" s="31"/>
      <c r="B212" s="31"/>
      <c r="C212" s="31"/>
      <c r="D212" s="31"/>
      <c r="E212" s="31"/>
    </row>
    <row r="213" spans="1:5">
      <c r="A213" s="31"/>
      <c r="B213" s="31"/>
      <c r="C213" s="31"/>
      <c r="D213" s="31"/>
      <c r="E213" s="31"/>
    </row>
    <row r="214" spans="1:5">
      <c r="A214" s="31"/>
      <c r="B214" s="31"/>
      <c r="C214" s="31"/>
      <c r="D214" s="31"/>
      <c r="E214" s="31"/>
    </row>
    <row r="215" spans="1:5">
      <c r="A215" s="31"/>
      <c r="B215" s="31"/>
      <c r="C215" s="31"/>
      <c r="D215" s="31"/>
      <c r="E215" s="31"/>
    </row>
    <row r="216" spans="1:5">
      <c r="A216" s="31"/>
      <c r="B216" s="31"/>
      <c r="C216" s="31"/>
      <c r="D216" s="31"/>
      <c r="E216" s="31"/>
    </row>
    <row r="217" spans="1:5">
      <c r="A217" s="31"/>
      <c r="B217" s="31"/>
      <c r="C217" s="31"/>
      <c r="D217" s="31"/>
      <c r="E217" s="31"/>
    </row>
    <row r="218" spans="1:5">
      <c r="A218" s="31"/>
      <c r="B218" s="31"/>
      <c r="C218" s="31"/>
      <c r="D218" s="31"/>
      <c r="E218" s="31"/>
    </row>
    <row r="219" spans="1:5">
      <c r="A219" s="31"/>
      <c r="B219" s="31"/>
      <c r="C219" s="31"/>
      <c r="D219" s="31"/>
      <c r="E219" s="31"/>
    </row>
    <row r="220" spans="1:5">
      <c r="A220" s="31"/>
      <c r="B220" s="31"/>
      <c r="C220" s="31"/>
      <c r="D220" s="31"/>
      <c r="E220" s="31"/>
    </row>
    <row r="221" spans="1:5">
      <c r="A221" s="31"/>
      <c r="B221" s="31"/>
      <c r="C221" s="31"/>
      <c r="D221" s="31"/>
      <c r="E221" s="31"/>
    </row>
    <row r="222" spans="1:5">
      <c r="A222" s="31"/>
      <c r="B222" s="31"/>
      <c r="C222" s="31"/>
      <c r="D222" s="31"/>
      <c r="E222" s="31"/>
    </row>
    <row r="223" spans="1:5">
      <c r="A223" s="31"/>
      <c r="B223" s="31"/>
      <c r="C223" s="31"/>
      <c r="D223" s="31"/>
      <c r="E223" s="31"/>
    </row>
    <row r="224" spans="1:5">
      <c r="A224" s="31"/>
      <c r="B224" s="31"/>
      <c r="C224" s="31"/>
      <c r="D224" s="31"/>
      <c r="E224" s="31"/>
    </row>
    <row r="225" spans="1:5">
      <c r="A225" s="31"/>
      <c r="B225" s="31"/>
      <c r="C225" s="31"/>
      <c r="D225" s="31"/>
      <c r="E225" s="31"/>
    </row>
    <row r="226" spans="1:5">
      <c r="A226" s="31"/>
      <c r="B226" s="31"/>
      <c r="C226" s="31"/>
      <c r="D226" s="31"/>
      <c r="E226" s="31"/>
    </row>
    <row r="227" spans="1:5">
      <c r="A227" s="31"/>
      <c r="B227" s="31"/>
      <c r="C227" s="31"/>
      <c r="D227" s="31"/>
      <c r="E227" s="31"/>
    </row>
    <row r="228" spans="1:5">
      <c r="A228" s="31"/>
      <c r="B228" s="31"/>
      <c r="C228" s="31"/>
      <c r="D228" s="31"/>
      <c r="E228" s="31"/>
    </row>
    <row r="229" spans="1:5">
      <c r="A229" s="31"/>
      <c r="B229" s="31"/>
      <c r="C229" s="31"/>
      <c r="D229" s="31"/>
      <c r="E229" s="31"/>
    </row>
    <row r="230" spans="1:5">
      <c r="A230" s="31"/>
      <c r="B230" s="31"/>
      <c r="C230" s="31"/>
      <c r="D230" s="31"/>
      <c r="E230" s="31"/>
    </row>
    <row r="231" spans="1:5">
      <c r="A231" s="31"/>
      <c r="B231" s="31"/>
      <c r="C231" s="31"/>
      <c r="D231" s="31"/>
      <c r="E231" s="31"/>
    </row>
    <row r="232" spans="1:5">
      <c r="A232" s="31"/>
      <c r="B232" s="31"/>
      <c r="C232" s="31"/>
      <c r="D232" s="31"/>
      <c r="E232" s="31"/>
    </row>
    <row r="233" spans="1:5">
      <c r="A233" s="31"/>
      <c r="B233" s="31"/>
      <c r="C233" s="31"/>
      <c r="D233" s="31"/>
      <c r="E233" s="31"/>
    </row>
    <row r="234" spans="1:5">
      <c r="A234" s="31"/>
      <c r="B234" s="31"/>
      <c r="C234" s="31"/>
      <c r="D234" s="31"/>
      <c r="E234" s="31"/>
    </row>
    <row r="235" spans="1:5">
      <c r="A235" s="31"/>
      <c r="B235" s="31"/>
      <c r="C235" s="31"/>
      <c r="D235" s="31"/>
      <c r="E235" s="31"/>
    </row>
    <row r="236" spans="1:5">
      <c r="A236" s="31"/>
      <c r="B236" s="31"/>
      <c r="C236" s="31"/>
      <c r="D236" s="31"/>
      <c r="E236" s="31"/>
    </row>
    <row r="237" spans="1:5">
      <c r="A237" s="31"/>
      <c r="B237" s="31"/>
      <c r="C237" s="31"/>
      <c r="D237" s="31"/>
      <c r="E237" s="31"/>
    </row>
    <row r="238" spans="1:5">
      <c r="A238" s="31"/>
      <c r="B238" s="31"/>
      <c r="C238" s="31"/>
      <c r="D238" s="31"/>
      <c r="E238" s="31"/>
    </row>
    <row r="239" spans="1:5">
      <c r="A239" s="31"/>
      <c r="B239" s="31"/>
      <c r="C239" s="31"/>
      <c r="D239" s="31"/>
      <c r="E239" s="31"/>
    </row>
    <row r="240" spans="1:5">
      <c r="A240" s="31"/>
      <c r="B240" s="31"/>
      <c r="C240" s="31"/>
      <c r="D240" s="31"/>
      <c r="E240" s="31"/>
    </row>
    <row r="241" spans="1:5">
      <c r="A241" s="31"/>
      <c r="B241" s="31"/>
      <c r="C241" s="31"/>
      <c r="D241" s="31"/>
      <c r="E241" s="31"/>
    </row>
    <row r="242" spans="1:5">
      <c r="A242" s="31"/>
      <c r="B242" s="31"/>
      <c r="C242" s="31"/>
      <c r="D242" s="31"/>
      <c r="E242" s="31"/>
    </row>
    <row r="243" spans="1:5">
      <c r="A243" s="31"/>
      <c r="B243" s="31"/>
      <c r="C243" s="31"/>
      <c r="D243" s="31"/>
      <c r="E243" s="31"/>
    </row>
    <row r="244" spans="1:5">
      <c r="A244" s="31"/>
      <c r="B244" s="31"/>
      <c r="C244" s="31"/>
      <c r="D244" s="31"/>
      <c r="E244" s="31"/>
    </row>
    <row r="245" spans="1:5">
      <c r="A245" s="31"/>
      <c r="B245" s="31"/>
      <c r="C245" s="31"/>
      <c r="D245" s="31"/>
      <c r="E245" s="31"/>
    </row>
    <row r="246" spans="1:5">
      <c r="A246" s="31"/>
      <c r="B246" s="31"/>
      <c r="C246" s="31"/>
      <c r="D246" s="31"/>
      <c r="E246" s="31"/>
    </row>
    <row r="247" spans="1:5">
      <c r="A247" s="31"/>
      <c r="B247" s="31"/>
      <c r="C247" s="31"/>
      <c r="D247" s="31"/>
      <c r="E247" s="31"/>
    </row>
    <row r="248" spans="1:5">
      <c r="A248" s="31"/>
      <c r="B248" s="31"/>
      <c r="C248" s="31"/>
      <c r="D248" s="31"/>
      <c r="E248" s="31"/>
    </row>
    <row r="249" spans="1:5">
      <c r="A249" s="31"/>
      <c r="B249" s="31"/>
      <c r="C249" s="31"/>
      <c r="D249" s="31"/>
      <c r="E249" s="31"/>
    </row>
    <row r="250" spans="1:5">
      <c r="A250" s="31"/>
      <c r="B250" s="31"/>
      <c r="C250" s="31"/>
      <c r="D250" s="31"/>
      <c r="E250" s="31"/>
    </row>
    <row r="251" spans="1:5">
      <c r="A251" s="31"/>
      <c r="B251" s="31"/>
      <c r="C251" s="31"/>
      <c r="D251" s="31"/>
      <c r="E251" s="31"/>
    </row>
    <row r="252" spans="1:5">
      <c r="A252" s="31"/>
      <c r="B252" s="31"/>
      <c r="C252" s="31"/>
      <c r="D252" s="31"/>
      <c r="E252" s="31"/>
    </row>
    <row r="253" spans="1:5">
      <c r="A253" s="31"/>
      <c r="B253" s="31"/>
      <c r="C253" s="31"/>
      <c r="D253" s="31"/>
      <c r="E253" s="31"/>
    </row>
    <row r="254" spans="1:5">
      <c r="A254" s="31"/>
      <c r="B254" s="31"/>
      <c r="C254" s="31"/>
      <c r="D254" s="31"/>
      <c r="E254" s="31"/>
    </row>
    <row r="255" spans="1:5">
      <c r="A255" s="31"/>
      <c r="B255" s="31"/>
      <c r="C255" s="31"/>
      <c r="D255" s="31"/>
      <c r="E255" s="31"/>
    </row>
    <row r="256" spans="1:5">
      <c r="A256" s="31"/>
      <c r="B256" s="31"/>
      <c r="C256" s="31"/>
      <c r="D256" s="31"/>
      <c r="E256" s="31"/>
    </row>
    <row r="257" spans="1:5">
      <c r="A257" s="31"/>
      <c r="B257" s="31"/>
      <c r="C257" s="31"/>
      <c r="D257" s="31"/>
      <c r="E257" s="31"/>
    </row>
    <row r="258" spans="1:5">
      <c r="A258" s="31"/>
      <c r="B258" s="31"/>
      <c r="C258" s="31"/>
      <c r="D258" s="31"/>
      <c r="E258" s="31"/>
    </row>
    <row r="259" spans="1:5">
      <c r="A259" s="31"/>
      <c r="B259" s="31"/>
      <c r="C259" s="31"/>
      <c r="D259" s="31"/>
      <c r="E259" s="31"/>
    </row>
    <row r="260" spans="1:5">
      <c r="A260" s="31"/>
      <c r="B260" s="31"/>
      <c r="C260" s="31"/>
      <c r="D260" s="31"/>
      <c r="E260" s="31"/>
    </row>
    <row r="261" spans="1:5">
      <c r="A261" s="31"/>
      <c r="B261" s="31"/>
      <c r="C261" s="31"/>
      <c r="D261" s="31"/>
      <c r="E261" s="31"/>
    </row>
    <row r="262" spans="1:5">
      <c r="A262" s="31"/>
      <c r="B262" s="31"/>
      <c r="C262" s="31"/>
      <c r="D262" s="31"/>
      <c r="E262" s="31"/>
    </row>
    <row r="263" spans="1:5">
      <c r="A263" s="31"/>
      <c r="B263" s="31"/>
      <c r="C263" s="31"/>
      <c r="D263" s="31"/>
      <c r="E263" s="31"/>
    </row>
    <row r="264" spans="1:5">
      <c r="A264" s="31"/>
      <c r="B264" s="31"/>
      <c r="C264" s="31"/>
      <c r="D264" s="31"/>
      <c r="E264" s="31"/>
    </row>
    <row r="265" spans="1:5">
      <c r="A265" s="31"/>
      <c r="B265" s="31"/>
      <c r="C265" s="31"/>
      <c r="D265" s="31"/>
      <c r="E265" s="31"/>
    </row>
    <row r="266" spans="1:5">
      <c r="A266" s="31"/>
      <c r="B266" s="31"/>
      <c r="C266" s="31"/>
      <c r="D266" s="31"/>
      <c r="E266" s="31"/>
    </row>
    <row r="267" spans="1:5">
      <c r="A267" s="31"/>
      <c r="B267" s="31"/>
      <c r="C267" s="31"/>
      <c r="D267" s="31"/>
      <c r="E267" s="31"/>
    </row>
    <row r="268" spans="1:5">
      <c r="A268" s="31"/>
      <c r="B268" s="31"/>
      <c r="C268" s="31"/>
      <c r="D268" s="31"/>
      <c r="E268" s="31"/>
    </row>
    <row r="269" spans="1:5">
      <c r="A269" s="31"/>
      <c r="B269" s="31"/>
      <c r="C269" s="31"/>
      <c r="D269" s="31"/>
      <c r="E269" s="31"/>
    </row>
    <row r="270" spans="1:5">
      <c r="A270" s="31"/>
      <c r="B270" s="31"/>
      <c r="C270" s="31"/>
      <c r="D270" s="31"/>
      <c r="E270" s="31"/>
    </row>
    <row r="271" spans="1:5">
      <c r="A271" s="31"/>
      <c r="B271" s="31"/>
      <c r="C271" s="31"/>
      <c r="D271" s="31"/>
      <c r="E271" s="31"/>
    </row>
    <row r="272" spans="1:5">
      <c r="A272" s="31"/>
      <c r="B272" s="31"/>
      <c r="C272" s="31"/>
      <c r="D272" s="31"/>
      <c r="E272" s="31"/>
    </row>
    <row r="273" spans="1:5">
      <c r="A273" s="31"/>
      <c r="B273" s="31"/>
      <c r="C273" s="31"/>
      <c r="D273" s="31"/>
      <c r="E273" s="31"/>
    </row>
    <row r="274" spans="1:5">
      <c r="A274" s="31"/>
      <c r="B274" s="31"/>
      <c r="C274" s="31"/>
      <c r="D274" s="31"/>
      <c r="E274" s="31"/>
    </row>
    <row r="275" spans="1:5">
      <c r="A275" s="31"/>
      <c r="B275" s="31"/>
      <c r="C275" s="31"/>
      <c r="D275" s="31"/>
      <c r="E275" s="31"/>
    </row>
    <row r="276" spans="1:5">
      <c r="A276" s="31"/>
      <c r="B276" s="31"/>
      <c r="C276" s="31"/>
      <c r="D276" s="31"/>
      <c r="E276" s="31"/>
    </row>
    <row r="277" spans="1:5">
      <c r="A277" s="31"/>
      <c r="B277" s="31"/>
      <c r="C277" s="31"/>
      <c r="D277" s="31"/>
      <c r="E277" s="31"/>
    </row>
    <row r="278" spans="1:5">
      <c r="A278" s="31"/>
      <c r="B278" s="31"/>
      <c r="C278" s="31"/>
      <c r="D278" s="31"/>
      <c r="E278" s="31"/>
    </row>
    <row r="279" spans="1:5">
      <c r="A279" s="31"/>
      <c r="B279" s="31"/>
      <c r="C279" s="31"/>
      <c r="D279" s="31"/>
      <c r="E279" s="31"/>
    </row>
    <row r="280" spans="1:5">
      <c r="A280" s="31"/>
      <c r="B280" s="31"/>
      <c r="C280" s="31"/>
      <c r="D280" s="31"/>
      <c r="E280" s="31"/>
    </row>
    <row r="281" spans="1:5">
      <c r="A281" s="31"/>
      <c r="B281" s="31"/>
      <c r="C281" s="31"/>
      <c r="D281" s="31"/>
      <c r="E281" s="31"/>
    </row>
    <row r="282" spans="1:5">
      <c r="A282" s="31"/>
      <c r="B282" s="31"/>
      <c r="C282" s="31"/>
      <c r="D282" s="31"/>
      <c r="E282" s="31"/>
    </row>
    <row r="283" spans="1:5">
      <c r="A283" s="31"/>
      <c r="B283" s="31"/>
      <c r="C283" s="31"/>
      <c r="D283" s="31"/>
      <c r="E283" s="31"/>
    </row>
    <row r="284" spans="1:5">
      <c r="A284" s="31"/>
      <c r="B284" s="31"/>
      <c r="C284" s="31"/>
      <c r="D284" s="31"/>
      <c r="E284" s="31"/>
    </row>
    <row r="285" spans="1:5">
      <c r="A285" s="31"/>
      <c r="B285" s="31"/>
      <c r="C285" s="31"/>
      <c r="D285" s="31"/>
      <c r="E285" s="31"/>
    </row>
    <row r="286" spans="1:5">
      <c r="A286" s="31"/>
      <c r="B286" s="31"/>
      <c r="C286" s="31"/>
      <c r="D286" s="31"/>
      <c r="E286" s="31"/>
    </row>
    <row r="287" spans="1:5">
      <c r="A287" s="31"/>
      <c r="B287" s="31"/>
      <c r="C287" s="31"/>
      <c r="D287" s="31"/>
      <c r="E287" s="31"/>
    </row>
    <row r="288" spans="1:5">
      <c r="A288" s="31"/>
      <c r="B288" s="31"/>
      <c r="C288" s="31"/>
      <c r="D288" s="31"/>
      <c r="E288" s="31"/>
    </row>
    <row r="289" spans="1:5">
      <c r="A289" s="31"/>
      <c r="B289" s="31"/>
      <c r="C289" s="31"/>
      <c r="D289" s="31"/>
      <c r="E289" s="31"/>
    </row>
    <row r="290" spans="1:5">
      <c r="A290" s="31"/>
      <c r="B290" s="31"/>
      <c r="C290" s="31"/>
      <c r="D290" s="31"/>
      <c r="E290" s="31"/>
    </row>
    <row r="291" spans="1:5">
      <c r="A291" s="31"/>
      <c r="B291" s="31"/>
      <c r="C291" s="31"/>
      <c r="D291" s="31"/>
      <c r="E291" s="31"/>
    </row>
    <row r="292" spans="1:5">
      <c r="A292" s="31"/>
      <c r="B292" s="31"/>
      <c r="C292" s="31"/>
      <c r="D292" s="31"/>
      <c r="E292" s="31"/>
    </row>
    <row r="293" spans="1:5">
      <c r="A293" s="31"/>
      <c r="B293" s="31"/>
      <c r="C293" s="31"/>
      <c r="D293" s="31"/>
      <c r="E293" s="31"/>
    </row>
    <row r="294" spans="1:5">
      <c r="A294" s="31"/>
      <c r="B294" s="31"/>
      <c r="C294" s="31"/>
      <c r="D294" s="31"/>
      <c r="E294" s="31"/>
    </row>
    <row r="295" spans="1:5">
      <c r="A295" s="31"/>
      <c r="B295" s="31"/>
      <c r="C295" s="31"/>
      <c r="D295" s="31"/>
      <c r="E295" s="31"/>
    </row>
    <row r="296" spans="1:5">
      <c r="A296" s="31"/>
      <c r="B296" s="31"/>
      <c r="C296" s="31"/>
      <c r="D296" s="31"/>
      <c r="E296" s="31"/>
    </row>
    <row r="297" spans="1:5">
      <c r="A297" s="31"/>
      <c r="B297" s="31"/>
      <c r="C297" s="31"/>
      <c r="D297" s="31"/>
      <c r="E297" s="31"/>
    </row>
    <row r="298" spans="1:5">
      <c r="A298" s="31"/>
      <c r="B298" s="31"/>
      <c r="C298" s="31"/>
      <c r="D298" s="31"/>
      <c r="E298" s="31"/>
    </row>
    <row r="299" spans="1:5">
      <c r="A299" s="31"/>
      <c r="B299" s="31"/>
      <c r="C299" s="31"/>
      <c r="D299" s="31"/>
      <c r="E299" s="31"/>
    </row>
    <row r="300" spans="1:5">
      <c r="A300" s="31"/>
      <c r="B300" s="31"/>
      <c r="C300" s="31"/>
      <c r="D300" s="31"/>
      <c r="E300" s="31"/>
    </row>
    <row r="301" spans="1:5">
      <c r="A301" s="31"/>
      <c r="B301" s="31"/>
      <c r="C301" s="31"/>
      <c r="D301" s="31"/>
      <c r="E301" s="31"/>
    </row>
    <row r="302" spans="1:5">
      <c r="A302" s="31"/>
      <c r="B302" s="31"/>
      <c r="C302" s="31"/>
      <c r="D302" s="31"/>
      <c r="E302" s="31"/>
    </row>
    <row r="303" spans="1:5">
      <c r="A303" s="31"/>
      <c r="B303" s="31"/>
      <c r="C303" s="31"/>
      <c r="D303" s="31"/>
      <c r="E303" s="31"/>
    </row>
    <row r="304" spans="1:5">
      <c r="A304" s="31"/>
      <c r="B304" s="31"/>
      <c r="C304" s="31"/>
      <c r="D304" s="31"/>
      <c r="E304" s="31"/>
    </row>
    <row r="305" spans="1:5">
      <c r="A305" s="31"/>
      <c r="B305" s="31"/>
      <c r="C305" s="31"/>
      <c r="D305" s="31"/>
      <c r="E305" s="31"/>
    </row>
    <row r="306" spans="1:5">
      <c r="A306" s="31"/>
      <c r="B306" s="31"/>
      <c r="C306" s="31"/>
      <c r="D306" s="31"/>
      <c r="E306" s="31"/>
    </row>
    <row r="307" spans="1:5">
      <c r="A307" s="31"/>
      <c r="B307" s="31"/>
      <c r="C307" s="31"/>
      <c r="D307" s="31"/>
      <c r="E307" s="31"/>
    </row>
    <row r="308" spans="1:5">
      <c r="A308" s="31"/>
      <c r="B308" s="31"/>
      <c r="C308" s="31"/>
      <c r="D308" s="31"/>
      <c r="E308" s="31"/>
    </row>
    <row r="309" spans="1:5">
      <c r="A309" s="31"/>
      <c r="B309" s="31"/>
      <c r="C309" s="31"/>
      <c r="D309" s="31"/>
      <c r="E309" s="31"/>
    </row>
    <row r="310" spans="1:5">
      <c r="A310" s="31"/>
      <c r="B310" s="31"/>
      <c r="C310" s="31"/>
      <c r="D310" s="31"/>
      <c r="E310" s="31"/>
    </row>
    <row r="311" spans="1:5">
      <c r="A311" s="31"/>
      <c r="B311" s="31"/>
      <c r="C311" s="31"/>
      <c r="D311" s="31"/>
      <c r="E311" s="31"/>
    </row>
    <row r="312" spans="1:5">
      <c r="A312" s="31"/>
      <c r="B312" s="31"/>
      <c r="C312" s="31"/>
      <c r="D312" s="31"/>
      <c r="E312" s="31"/>
    </row>
    <row r="313" spans="1:5">
      <c r="A313" s="31"/>
      <c r="B313" s="31"/>
      <c r="C313" s="31"/>
      <c r="D313" s="31"/>
      <c r="E313" s="31"/>
    </row>
    <row r="314" spans="1:5">
      <c r="A314" s="31"/>
      <c r="B314" s="31"/>
      <c r="C314" s="31"/>
      <c r="D314" s="31"/>
      <c r="E314" s="31"/>
    </row>
    <row r="315" spans="1:5">
      <c r="A315" s="31"/>
      <c r="B315" s="31"/>
      <c r="C315" s="31"/>
      <c r="D315" s="31"/>
      <c r="E315" s="31"/>
    </row>
    <row r="316" spans="1:5">
      <c r="A316" s="31"/>
      <c r="B316" s="31"/>
      <c r="C316" s="31"/>
      <c r="D316" s="31"/>
      <c r="E316" s="31"/>
    </row>
    <row r="317" spans="1:5">
      <c r="A317" s="31"/>
      <c r="B317" s="31"/>
      <c r="C317" s="31"/>
      <c r="D317" s="31"/>
      <c r="E317" s="31"/>
    </row>
    <row r="318" spans="1:5">
      <c r="A318" s="31"/>
      <c r="B318" s="31"/>
      <c r="C318" s="31"/>
      <c r="D318" s="31"/>
      <c r="E318" s="31"/>
    </row>
    <row r="319" spans="1:5">
      <c r="A319" s="31"/>
      <c r="B319" s="31"/>
      <c r="C319" s="31"/>
      <c r="D319" s="31"/>
      <c r="E319" s="31"/>
    </row>
    <row r="320" spans="1:5">
      <c r="A320" s="31"/>
      <c r="B320" s="31"/>
      <c r="C320" s="31"/>
      <c r="D320" s="31"/>
      <c r="E320" s="31"/>
    </row>
    <row r="321" spans="1:5">
      <c r="A321" s="31"/>
      <c r="B321" s="31"/>
      <c r="C321" s="31"/>
      <c r="D321" s="31"/>
      <c r="E321" s="31"/>
    </row>
    <row r="322" spans="1:5">
      <c r="A322" s="31"/>
      <c r="B322" s="31"/>
      <c r="C322" s="31"/>
      <c r="D322" s="31"/>
      <c r="E322" s="31"/>
    </row>
    <row r="323" spans="1:5">
      <c r="A323" s="31"/>
      <c r="B323" s="31"/>
      <c r="C323" s="31"/>
      <c r="D323" s="31"/>
      <c r="E323" s="31"/>
    </row>
    <row r="324" spans="1:5">
      <c r="A324" s="31"/>
      <c r="B324" s="31"/>
      <c r="C324" s="31"/>
      <c r="D324" s="31"/>
      <c r="E324" s="31"/>
    </row>
    <row r="325" spans="1:5">
      <c r="A325" s="31"/>
      <c r="B325" s="31"/>
      <c r="C325" s="31"/>
      <c r="D325" s="31"/>
      <c r="E325" s="31"/>
    </row>
    <row r="326" spans="1:5">
      <c r="A326" s="31"/>
      <c r="B326" s="31"/>
      <c r="C326" s="31"/>
      <c r="D326" s="31"/>
      <c r="E326" s="31"/>
    </row>
    <row r="327" spans="1:5">
      <c r="A327" s="31"/>
      <c r="B327" s="31"/>
      <c r="C327" s="31"/>
      <c r="D327" s="31"/>
      <c r="E327" s="31"/>
    </row>
    <row r="328" spans="1:5">
      <c r="A328" s="31"/>
      <c r="B328" s="31"/>
      <c r="C328" s="31"/>
      <c r="D328" s="31"/>
      <c r="E328" s="31"/>
    </row>
    <row r="329" spans="1:5">
      <c r="A329" s="31"/>
      <c r="B329" s="31"/>
      <c r="C329" s="31"/>
      <c r="D329" s="31"/>
      <c r="E329" s="31"/>
    </row>
    <row r="330" spans="1:5">
      <c r="A330" s="31"/>
      <c r="B330" s="31"/>
      <c r="C330" s="31"/>
      <c r="D330" s="31"/>
      <c r="E330" s="31"/>
    </row>
    <row r="331" spans="1:5">
      <c r="A331" s="31"/>
      <c r="B331" s="31"/>
      <c r="C331" s="31"/>
      <c r="D331" s="31"/>
      <c r="E331" s="31"/>
    </row>
    <row r="332" spans="1:5">
      <c r="A332" s="31"/>
      <c r="B332" s="31"/>
      <c r="C332" s="31"/>
      <c r="D332" s="31"/>
      <c r="E332" s="31"/>
    </row>
    <row r="333" spans="1:5">
      <c r="A333" s="31"/>
      <c r="B333" s="31"/>
      <c r="C333" s="31"/>
      <c r="D333" s="31"/>
      <c r="E333" s="31"/>
    </row>
    <row r="334" spans="1:5">
      <c r="A334" s="31"/>
      <c r="B334" s="31"/>
      <c r="C334" s="31"/>
      <c r="D334" s="31"/>
      <c r="E334" s="31"/>
    </row>
    <row r="335" spans="1:5">
      <c r="A335" s="31"/>
      <c r="B335" s="31"/>
      <c r="C335" s="31"/>
      <c r="D335" s="31"/>
      <c r="E335" s="31"/>
    </row>
    <row r="336" spans="1:5">
      <c r="A336" s="31"/>
      <c r="B336" s="31"/>
      <c r="C336" s="31"/>
      <c r="D336" s="31"/>
      <c r="E336" s="31"/>
    </row>
    <row r="337" spans="1:5">
      <c r="A337" s="31"/>
      <c r="B337" s="31"/>
      <c r="C337" s="31"/>
      <c r="D337" s="31"/>
      <c r="E337" s="31"/>
    </row>
    <row r="338" spans="1:5">
      <c r="A338" s="31"/>
      <c r="B338" s="31"/>
      <c r="C338" s="31"/>
      <c r="D338" s="31"/>
      <c r="E338" s="31"/>
    </row>
    <row r="339" spans="1:5">
      <c r="A339" s="31"/>
      <c r="B339" s="31"/>
      <c r="C339" s="31"/>
      <c r="D339" s="31"/>
      <c r="E339" s="31"/>
    </row>
    <row r="340" spans="1:5">
      <c r="A340" s="31"/>
      <c r="B340" s="31"/>
      <c r="C340" s="31"/>
      <c r="D340" s="31"/>
      <c r="E340" s="31"/>
    </row>
    <row r="341" spans="1:5">
      <c r="A341" s="31"/>
      <c r="B341" s="31"/>
      <c r="C341" s="31"/>
      <c r="D341" s="31"/>
      <c r="E341" s="31"/>
    </row>
    <row r="342" spans="1:5">
      <c r="A342" s="31"/>
      <c r="B342" s="31"/>
      <c r="C342" s="31"/>
      <c r="D342" s="31"/>
      <c r="E342" s="31"/>
    </row>
    <row r="343" spans="1:5">
      <c r="A343" s="31"/>
      <c r="B343" s="31"/>
      <c r="C343" s="31"/>
      <c r="D343" s="31"/>
      <c r="E343" s="31"/>
    </row>
    <row r="344" spans="1:5">
      <c r="A344" s="31"/>
      <c r="B344" s="31"/>
      <c r="C344" s="31"/>
      <c r="D344" s="31"/>
      <c r="E344" s="31"/>
    </row>
    <row r="345" spans="1:5">
      <c r="A345" s="31"/>
      <c r="B345" s="31"/>
      <c r="C345" s="31"/>
      <c r="D345" s="31"/>
      <c r="E345" s="31"/>
    </row>
    <row r="346" spans="1:5">
      <c r="A346" s="31"/>
      <c r="B346" s="31"/>
      <c r="C346" s="31"/>
      <c r="D346" s="31"/>
      <c r="E346" s="31"/>
    </row>
    <row r="347" spans="1:5">
      <c r="A347" s="31"/>
      <c r="B347" s="31"/>
      <c r="C347" s="31"/>
      <c r="D347" s="31"/>
      <c r="E347" s="31"/>
    </row>
    <row r="348" spans="1:5">
      <c r="A348" s="31"/>
      <c r="B348" s="31"/>
      <c r="C348" s="31"/>
      <c r="D348" s="31"/>
      <c r="E348" s="31"/>
    </row>
    <row r="349" spans="1:5">
      <c r="A349" s="31"/>
      <c r="B349" s="31"/>
      <c r="C349" s="31"/>
      <c r="D349" s="31"/>
      <c r="E349" s="31"/>
    </row>
    <row r="350" spans="1:5">
      <c r="A350" s="31"/>
      <c r="B350" s="31"/>
      <c r="C350" s="31"/>
      <c r="D350" s="31"/>
      <c r="E350" s="31"/>
    </row>
    <row r="351" spans="1:5">
      <c r="A351" s="31"/>
      <c r="B351" s="31"/>
      <c r="C351" s="31"/>
      <c r="D351" s="31"/>
      <c r="E351" s="31"/>
    </row>
    <row r="352" spans="1:5">
      <c r="A352" s="31"/>
      <c r="B352" s="31"/>
      <c r="C352" s="31"/>
      <c r="D352" s="31"/>
      <c r="E352" s="31"/>
    </row>
    <row r="353" spans="1:5">
      <c r="A353" s="31"/>
      <c r="B353" s="31"/>
      <c r="C353" s="31"/>
      <c r="D353" s="31"/>
      <c r="E353" s="31"/>
    </row>
    <row r="354" spans="1:5">
      <c r="A354" s="31"/>
      <c r="B354" s="31"/>
      <c r="C354" s="31"/>
      <c r="D354" s="31"/>
      <c r="E354" s="31"/>
    </row>
    <row r="355" spans="1:5">
      <c r="A355" s="31"/>
      <c r="B355" s="31"/>
      <c r="C355" s="31"/>
      <c r="D355" s="31"/>
      <c r="E355" s="31"/>
    </row>
    <row r="356" spans="1:5">
      <c r="A356" s="31"/>
      <c r="B356" s="31"/>
      <c r="C356" s="31"/>
      <c r="D356" s="31"/>
      <c r="E356" s="31"/>
    </row>
    <row r="357" spans="1:5">
      <c r="A357" s="31"/>
      <c r="B357" s="31"/>
      <c r="C357" s="31"/>
      <c r="D357" s="31"/>
      <c r="E357" s="31"/>
    </row>
    <row r="358" spans="1:5">
      <c r="A358" s="31"/>
      <c r="B358" s="31"/>
      <c r="C358" s="31"/>
      <c r="D358" s="31"/>
      <c r="E358" s="31"/>
    </row>
    <row r="359" spans="1:5">
      <c r="A359" s="31"/>
      <c r="B359" s="31"/>
      <c r="C359" s="31"/>
      <c r="D359" s="31"/>
      <c r="E359" s="31"/>
    </row>
    <row r="360" spans="1:5">
      <c r="A360" s="31"/>
      <c r="B360" s="31"/>
      <c r="C360" s="31"/>
      <c r="D360" s="31"/>
      <c r="E360" s="31"/>
    </row>
    <row r="361" spans="1:5">
      <c r="A361" s="31"/>
      <c r="B361" s="31"/>
      <c r="C361" s="31"/>
      <c r="D361" s="31"/>
      <c r="E361" s="31"/>
    </row>
    <row r="362" spans="1:5">
      <c r="A362" s="31"/>
      <c r="B362" s="31"/>
      <c r="C362" s="31"/>
      <c r="D362" s="31"/>
      <c r="E362" s="31"/>
    </row>
    <row r="363" spans="1:5">
      <c r="A363" s="31"/>
      <c r="B363" s="31"/>
      <c r="C363" s="31"/>
      <c r="D363" s="31"/>
      <c r="E363" s="31"/>
    </row>
    <row r="364" spans="1:5">
      <c r="A364" s="31"/>
      <c r="B364" s="31"/>
      <c r="C364" s="31"/>
      <c r="D364" s="31"/>
      <c r="E364" s="31"/>
    </row>
    <row r="365" spans="1:5">
      <c r="A365" s="31"/>
      <c r="B365" s="31"/>
      <c r="C365" s="31"/>
      <c r="D365" s="31"/>
      <c r="E365" s="31"/>
    </row>
    <row r="366" spans="1:5">
      <c r="A366" s="31"/>
      <c r="B366" s="31"/>
      <c r="C366" s="31"/>
      <c r="D366" s="31"/>
      <c r="E366" s="31"/>
    </row>
    <row r="367" spans="1:5">
      <c r="A367" s="31"/>
      <c r="B367" s="31"/>
      <c r="C367" s="31"/>
      <c r="D367" s="31"/>
      <c r="E367" s="31"/>
    </row>
    <row r="368" spans="1:5">
      <c r="A368" s="31"/>
      <c r="B368" s="31"/>
      <c r="C368" s="31"/>
      <c r="D368" s="31"/>
      <c r="E368" s="31"/>
    </row>
    <row r="369" spans="1:5">
      <c r="A369" s="31"/>
      <c r="B369" s="31"/>
      <c r="C369" s="31"/>
      <c r="D369" s="31"/>
      <c r="E369" s="31"/>
    </row>
    <row r="370" spans="1:5">
      <c r="A370" s="31"/>
      <c r="B370" s="31"/>
      <c r="C370" s="31"/>
      <c r="D370" s="31"/>
      <c r="E370" s="31"/>
    </row>
    <row r="371" spans="1:5">
      <c r="A371" s="31"/>
      <c r="B371" s="31"/>
      <c r="C371" s="31"/>
      <c r="D371" s="31"/>
      <c r="E371" s="31"/>
    </row>
    <row r="372" spans="1:5">
      <c r="A372" s="31"/>
      <c r="B372" s="31"/>
      <c r="C372" s="31"/>
      <c r="D372" s="31"/>
      <c r="E372" s="31"/>
    </row>
    <row r="373" spans="1:5">
      <c r="A373" s="31"/>
      <c r="B373" s="31"/>
      <c r="C373" s="31"/>
      <c r="D373" s="31"/>
      <c r="E373" s="31"/>
    </row>
    <row r="374" spans="1:5">
      <c r="A374" s="31"/>
      <c r="B374" s="31"/>
      <c r="C374" s="31"/>
      <c r="D374" s="31"/>
      <c r="E374" s="31"/>
    </row>
    <row r="375" spans="1:5">
      <c r="A375" s="31"/>
      <c r="B375" s="31"/>
      <c r="C375" s="31"/>
      <c r="D375" s="31"/>
      <c r="E375" s="31"/>
    </row>
    <row r="376" spans="1:5">
      <c r="A376" s="31"/>
      <c r="B376" s="31"/>
      <c r="C376" s="31"/>
      <c r="D376" s="31"/>
      <c r="E376" s="31"/>
    </row>
    <row r="377" spans="1:5">
      <c r="A377" s="31"/>
      <c r="B377" s="31"/>
      <c r="C377" s="31"/>
      <c r="D377" s="31"/>
      <c r="E377" s="31"/>
    </row>
    <row r="378" spans="1:5">
      <c r="A378" s="31"/>
      <c r="B378" s="31"/>
      <c r="C378" s="31"/>
      <c r="D378" s="31"/>
      <c r="E378" s="31"/>
    </row>
    <row r="379" spans="1:5">
      <c r="A379" s="31"/>
      <c r="B379" s="31"/>
      <c r="C379" s="31"/>
      <c r="D379" s="31"/>
      <c r="E379" s="31"/>
    </row>
    <row r="380" spans="1:5">
      <c r="A380" s="31"/>
      <c r="B380" s="31"/>
      <c r="C380" s="31"/>
      <c r="D380" s="31"/>
      <c r="E380" s="31"/>
    </row>
    <row r="381" spans="1:5">
      <c r="A381" s="31"/>
      <c r="B381" s="31"/>
      <c r="C381" s="31"/>
      <c r="D381" s="31"/>
      <c r="E381" s="31"/>
    </row>
    <row r="382" spans="1:5">
      <c r="A382" s="31"/>
      <c r="B382" s="31"/>
      <c r="C382" s="31"/>
      <c r="D382" s="31"/>
      <c r="E382" s="31"/>
    </row>
    <row r="383" spans="1:5">
      <c r="A383" s="31"/>
      <c r="B383" s="31"/>
      <c r="C383" s="31"/>
      <c r="D383" s="31"/>
      <c r="E383" s="31"/>
    </row>
    <row r="384" spans="1:5">
      <c r="A384" s="31"/>
      <c r="B384" s="31"/>
      <c r="C384" s="31"/>
      <c r="D384" s="31"/>
      <c r="E384" s="31"/>
    </row>
    <row r="385" spans="1:5">
      <c r="A385" s="31"/>
      <c r="B385" s="31"/>
      <c r="C385" s="31"/>
      <c r="D385" s="31"/>
      <c r="E385" s="31"/>
    </row>
    <row r="386" spans="1:5">
      <c r="A386" s="31"/>
      <c r="B386" s="31"/>
      <c r="C386" s="31"/>
      <c r="D386" s="31"/>
      <c r="E386" s="31"/>
    </row>
    <row r="387" spans="1:5">
      <c r="A387" s="31"/>
      <c r="B387" s="31"/>
      <c r="C387" s="31"/>
      <c r="D387" s="31"/>
      <c r="E387" s="31"/>
    </row>
    <row r="388" spans="1:5">
      <c r="A388" s="31"/>
      <c r="B388" s="31"/>
      <c r="C388" s="31"/>
      <c r="D388" s="31"/>
      <c r="E388" s="31"/>
    </row>
    <row r="389" spans="1:5">
      <c r="A389" s="31"/>
      <c r="B389" s="31"/>
      <c r="C389" s="31"/>
      <c r="D389" s="31"/>
      <c r="E389" s="31"/>
    </row>
    <row r="390" spans="1:5">
      <c r="A390" s="31"/>
      <c r="B390" s="31"/>
      <c r="C390" s="31"/>
      <c r="D390" s="31"/>
      <c r="E390" s="31"/>
    </row>
    <row r="391" spans="1:5">
      <c r="A391" s="31"/>
      <c r="B391" s="31"/>
      <c r="C391" s="31"/>
      <c r="D391" s="31"/>
      <c r="E391" s="31"/>
    </row>
    <row r="392" spans="1:5">
      <c r="A392" s="31"/>
      <c r="B392" s="31"/>
      <c r="C392" s="31"/>
      <c r="D392" s="31"/>
      <c r="E392" s="31"/>
    </row>
    <row r="393" spans="1:5">
      <c r="A393" s="31"/>
      <c r="B393" s="31"/>
      <c r="C393" s="31"/>
      <c r="D393" s="31"/>
      <c r="E393" s="31"/>
    </row>
    <row r="394" spans="1:5">
      <c r="A394" s="31"/>
      <c r="B394" s="31"/>
      <c r="C394" s="31"/>
      <c r="D394" s="31"/>
      <c r="E394" s="31"/>
    </row>
    <row r="395" spans="1:5">
      <c r="A395" s="31"/>
      <c r="B395" s="31"/>
      <c r="C395" s="31"/>
      <c r="D395" s="31"/>
      <c r="E395" s="31"/>
    </row>
    <row r="396" spans="1:5">
      <c r="A396" s="31"/>
      <c r="B396" s="31"/>
      <c r="C396" s="31"/>
      <c r="D396" s="31"/>
      <c r="E396" s="31"/>
    </row>
    <row r="397" spans="1:5">
      <c r="A397" s="31"/>
      <c r="B397" s="31"/>
      <c r="C397" s="31"/>
      <c r="D397" s="31"/>
      <c r="E397" s="31"/>
    </row>
    <row r="398" spans="1:5">
      <c r="A398" s="31"/>
      <c r="B398" s="31"/>
      <c r="C398" s="31"/>
      <c r="D398" s="31"/>
      <c r="E398" s="31"/>
    </row>
    <row r="399" spans="1:5">
      <c r="A399" s="31"/>
      <c r="B399" s="31"/>
      <c r="C399" s="31"/>
      <c r="D399" s="31"/>
      <c r="E399" s="31"/>
    </row>
    <row r="400" spans="1:5">
      <c r="A400" s="31"/>
      <c r="B400" s="31"/>
      <c r="C400" s="31"/>
      <c r="D400" s="31"/>
      <c r="E400" s="31"/>
    </row>
    <row r="401" spans="1:5">
      <c r="A401" s="31"/>
      <c r="B401" s="31"/>
      <c r="C401" s="31"/>
      <c r="D401" s="31"/>
      <c r="E401" s="31"/>
    </row>
    <row r="402" spans="1:5">
      <c r="A402" s="31"/>
      <c r="B402" s="31"/>
      <c r="C402" s="31"/>
      <c r="D402" s="31"/>
      <c r="E402" s="31"/>
    </row>
    <row r="403" spans="1:5">
      <c r="A403" s="31"/>
      <c r="B403" s="31"/>
      <c r="C403" s="31"/>
      <c r="D403" s="31"/>
      <c r="E403" s="31"/>
    </row>
    <row r="404" spans="1:5">
      <c r="A404" s="31"/>
      <c r="B404" s="31"/>
      <c r="C404" s="31"/>
      <c r="D404" s="31"/>
      <c r="E404" s="31"/>
    </row>
    <row r="405" spans="1:5">
      <c r="A405" s="31"/>
      <c r="B405" s="31"/>
      <c r="C405" s="31"/>
      <c r="D405" s="31"/>
      <c r="E405" s="31"/>
    </row>
    <row r="406" spans="1:5">
      <c r="A406" s="31"/>
      <c r="B406" s="31"/>
      <c r="C406" s="31"/>
      <c r="D406" s="31"/>
      <c r="E406" s="31"/>
    </row>
    <row r="407" spans="1:5">
      <c r="A407" s="31"/>
      <c r="B407" s="31"/>
      <c r="C407" s="31"/>
      <c r="D407" s="31"/>
      <c r="E407" s="31"/>
    </row>
    <row r="408" spans="1:5">
      <c r="A408" s="31"/>
      <c r="B408" s="31"/>
      <c r="C408" s="31"/>
      <c r="D408" s="31"/>
      <c r="E408" s="31"/>
    </row>
    <row r="409" spans="1:5">
      <c r="A409" s="31"/>
      <c r="B409" s="31"/>
      <c r="C409" s="31"/>
      <c r="D409" s="31"/>
      <c r="E409" s="31"/>
    </row>
    <row r="410" spans="1:5">
      <c r="A410" s="31"/>
      <c r="B410" s="31"/>
      <c r="C410" s="31"/>
      <c r="D410" s="31"/>
      <c r="E410" s="31"/>
    </row>
    <row r="411" spans="1:5">
      <c r="A411" s="31"/>
      <c r="B411" s="31"/>
      <c r="C411" s="31"/>
      <c r="D411" s="31"/>
      <c r="E411" s="31"/>
    </row>
    <row r="412" spans="1:5">
      <c r="A412" s="31"/>
      <c r="B412" s="31"/>
      <c r="C412" s="31"/>
      <c r="D412" s="31"/>
      <c r="E412" s="31"/>
    </row>
    <row r="413" spans="1:5">
      <c r="A413" s="31"/>
      <c r="B413" s="31"/>
      <c r="C413" s="31"/>
      <c r="D413" s="31"/>
      <c r="E413" s="31"/>
    </row>
    <row r="414" spans="1:5">
      <c r="A414" s="31"/>
      <c r="B414" s="31"/>
      <c r="C414" s="31"/>
      <c r="D414" s="31"/>
      <c r="E414" s="31"/>
    </row>
    <row r="415" spans="1:5">
      <c r="A415" s="31"/>
      <c r="B415" s="31"/>
      <c r="C415" s="31"/>
      <c r="D415" s="31"/>
      <c r="E415" s="31"/>
    </row>
    <row r="416" spans="1:5">
      <c r="A416" s="31"/>
      <c r="B416" s="31"/>
      <c r="C416" s="31"/>
      <c r="D416" s="31"/>
      <c r="E416" s="31"/>
    </row>
    <row r="417" spans="1:5">
      <c r="A417" s="31"/>
      <c r="B417" s="31"/>
      <c r="C417" s="31"/>
      <c r="D417" s="31"/>
      <c r="E417" s="31"/>
    </row>
    <row r="418" spans="1:5">
      <c r="A418" s="31"/>
      <c r="B418" s="31"/>
      <c r="C418" s="31"/>
      <c r="D418" s="31"/>
      <c r="E418" s="31"/>
    </row>
    <row r="419" spans="1:5">
      <c r="A419" s="31"/>
      <c r="B419" s="31"/>
      <c r="C419" s="31"/>
      <c r="D419" s="31"/>
      <c r="E419" s="31"/>
    </row>
    <row r="420" spans="1:5">
      <c r="A420" s="31"/>
      <c r="B420" s="31"/>
      <c r="C420" s="31"/>
      <c r="D420" s="31"/>
      <c r="E420" s="31"/>
    </row>
    <row r="421" spans="1:5">
      <c r="A421" s="31"/>
      <c r="B421" s="31"/>
      <c r="C421" s="31"/>
      <c r="D421" s="31"/>
      <c r="E421" s="31"/>
    </row>
    <row r="422" spans="1:5">
      <c r="A422" s="31"/>
      <c r="B422" s="31"/>
      <c r="C422" s="31"/>
      <c r="D422" s="31"/>
      <c r="E422" s="31"/>
    </row>
    <row r="423" spans="1:5">
      <c r="A423" s="31"/>
      <c r="B423" s="31"/>
      <c r="C423" s="31"/>
      <c r="D423" s="31"/>
      <c r="E423" s="31"/>
    </row>
    <row r="424" spans="1:5">
      <c r="A424" s="31"/>
      <c r="B424" s="31"/>
      <c r="C424" s="31"/>
      <c r="D424" s="31"/>
      <c r="E424" s="31"/>
    </row>
    <row r="425" spans="1:5">
      <c r="A425" s="31"/>
      <c r="B425" s="31"/>
      <c r="C425" s="31"/>
      <c r="D425" s="31"/>
      <c r="E425" s="31"/>
    </row>
    <row r="426" spans="1:5">
      <c r="A426" s="31"/>
      <c r="B426" s="31"/>
      <c r="C426" s="31"/>
      <c r="D426" s="31"/>
      <c r="E426" s="31"/>
    </row>
    <row r="427" spans="1:5">
      <c r="A427" s="31"/>
      <c r="B427" s="31"/>
      <c r="C427" s="31"/>
      <c r="D427" s="31"/>
      <c r="E427" s="31"/>
    </row>
    <row r="428" spans="1:5">
      <c r="A428" s="31"/>
      <c r="B428" s="31"/>
      <c r="C428" s="31"/>
      <c r="D428" s="31"/>
      <c r="E428" s="31"/>
    </row>
    <row r="429" spans="1:5">
      <c r="A429" s="31"/>
      <c r="B429" s="31"/>
      <c r="C429" s="31"/>
      <c r="D429" s="31"/>
      <c r="E429" s="31"/>
    </row>
    <row r="430" spans="1:5">
      <c r="A430" s="31"/>
      <c r="B430" s="31"/>
      <c r="C430" s="31"/>
      <c r="D430" s="31"/>
      <c r="E430" s="31"/>
    </row>
    <row r="431" spans="1:5">
      <c r="A431" s="31"/>
      <c r="B431" s="31"/>
      <c r="C431" s="31"/>
      <c r="D431" s="31"/>
      <c r="E431" s="31"/>
    </row>
    <row r="432" spans="1:5">
      <c r="A432" s="31"/>
      <c r="B432" s="31"/>
      <c r="C432" s="31"/>
      <c r="D432" s="31"/>
      <c r="E432" s="31"/>
    </row>
    <row r="433" spans="1:5">
      <c r="A433" s="31"/>
      <c r="B433" s="31"/>
      <c r="C433" s="31"/>
      <c r="D433" s="31"/>
      <c r="E433" s="31"/>
    </row>
    <row r="434" spans="1:5">
      <c r="A434" s="31"/>
      <c r="B434" s="31"/>
      <c r="C434" s="31"/>
      <c r="D434" s="31"/>
      <c r="E434" s="31"/>
    </row>
    <row r="435" spans="1:5">
      <c r="A435" s="31"/>
      <c r="B435" s="31"/>
      <c r="C435" s="31"/>
      <c r="D435" s="31"/>
      <c r="E435" s="31"/>
    </row>
    <row r="436" spans="1:5">
      <c r="A436" s="31"/>
      <c r="B436" s="31"/>
      <c r="C436" s="31"/>
      <c r="D436" s="31"/>
      <c r="E436" s="31"/>
    </row>
  </sheetData>
  <mergeCells count="3">
    <mergeCell ref="C25:F25"/>
    <mergeCell ref="A22:F22"/>
    <mergeCell ref="C24:F24"/>
  </mergeCells>
  <phoneticPr fontId="0" type="noConversion"/>
  <pageMargins left="0.70866141732283505" right="0.70866141732283505" top="0.74803149606299202" bottom="0.74803149606299202" header="0.31496062992126" footer="0.31496062992126"/>
  <pageSetup paperSize="9" scale="54" orientation="portrait" r:id="rId1"/>
  <headerFooter alignWithMargins="0">
    <oddHeader xml:space="preserve">&amp;C&amp;"Times New Roman,Normál"&amp;20Körmend Város Önkormányzata 2019. évi adósságot keletkeztető ügyleteiből
 keletkezett kötelezettségeinek bemutatása.
&amp;R&amp;"Times New Roman,Normál"&amp;12
"7. melléklet .../2019. (...) önkormányzati rendelethez
adatok Ft-ban"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31"/>
  <sheetViews>
    <sheetView zoomScaleNormal="100" workbookViewId="0">
      <selection activeCell="D2" sqref="D2"/>
    </sheetView>
  </sheetViews>
  <sheetFormatPr defaultRowHeight="15"/>
  <cols>
    <col min="1" max="1" width="59.140625" customWidth="1"/>
    <col min="2" max="2" width="9.85546875" bestFit="1" customWidth="1"/>
    <col min="3" max="4" width="18.5703125" bestFit="1" customWidth="1"/>
  </cols>
  <sheetData>
    <row r="1" spans="1:4" ht="39.75" customHeight="1">
      <c r="A1" s="3" t="s">
        <v>145</v>
      </c>
      <c r="B1" s="4" t="s">
        <v>1</v>
      </c>
      <c r="C1" s="6" t="s">
        <v>306</v>
      </c>
      <c r="D1" s="6" t="s">
        <v>307</v>
      </c>
    </row>
    <row r="2" spans="1:4" s="43" customFormat="1" ht="30" customHeight="1">
      <c r="A2" s="41" t="s">
        <v>82</v>
      </c>
      <c r="B2" s="42" t="s">
        <v>83</v>
      </c>
      <c r="C2" s="35"/>
      <c r="D2" s="35">
        <f>'[2]Bevételek  összesen '!$E$27-766175659-128828894</f>
        <v>269115128</v>
      </c>
    </row>
    <row r="3" spans="1:4" s="43" customFormat="1" ht="30" customHeight="1">
      <c r="A3" s="44" t="s">
        <v>84</v>
      </c>
      <c r="B3" s="44" t="s">
        <v>83</v>
      </c>
      <c r="C3" s="35"/>
      <c r="D3" s="35"/>
    </row>
    <row r="4" spans="1:4" s="43" customFormat="1" ht="30" customHeight="1">
      <c r="A4" s="45" t="s">
        <v>85</v>
      </c>
      <c r="B4" s="42" t="s">
        <v>86</v>
      </c>
      <c r="C4" s="35">
        <f>'[2]Kmd. Önkorm.kötelező '!$BB$27</f>
        <v>98613391</v>
      </c>
      <c r="D4" s="35"/>
    </row>
    <row r="5" spans="1:4" s="43" customFormat="1" ht="30" customHeight="1">
      <c r="A5" s="41" t="s">
        <v>87</v>
      </c>
      <c r="B5" s="42" t="s">
        <v>88</v>
      </c>
      <c r="C5" s="35"/>
      <c r="D5" s="35"/>
    </row>
    <row r="6" spans="1:4" s="43" customFormat="1" ht="30" customHeight="1">
      <c r="A6" s="44" t="s">
        <v>84</v>
      </c>
      <c r="B6" s="44" t="s">
        <v>88</v>
      </c>
      <c r="C6" s="35"/>
      <c r="D6" s="35"/>
    </row>
    <row r="7" spans="1:4" s="43" customFormat="1" ht="30" customHeight="1">
      <c r="A7" s="46" t="s">
        <v>89</v>
      </c>
      <c r="B7" s="33" t="s">
        <v>90</v>
      </c>
      <c r="C7" s="35">
        <f>SUM(C2:C6)</f>
        <v>98613391</v>
      </c>
      <c r="D7" s="35">
        <f t="shared" ref="D7" si="0">SUM(D2:D6)</f>
        <v>269115128</v>
      </c>
    </row>
    <row r="8" spans="1:4" s="43" customFormat="1" ht="30" customHeight="1">
      <c r="A8" s="45" t="s">
        <v>91</v>
      </c>
      <c r="B8" s="42" t="s">
        <v>92</v>
      </c>
      <c r="C8" s="35"/>
      <c r="D8" s="35"/>
    </row>
    <row r="9" spans="1:4" s="43" customFormat="1" ht="30" customHeight="1">
      <c r="A9" s="44" t="s">
        <v>93</v>
      </c>
      <c r="B9" s="44" t="s">
        <v>92</v>
      </c>
      <c r="C9" s="35"/>
      <c r="D9" s="35"/>
    </row>
    <row r="10" spans="1:4" s="43" customFormat="1" ht="30" customHeight="1">
      <c r="A10" s="41" t="s">
        <v>94</v>
      </c>
      <c r="B10" s="42" t="s">
        <v>95</v>
      </c>
      <c r="C10" s="35"/>
      <c r="D10" s="35"/>
    </row>
    <row r="11" spans="1:4" s="43" customFormat="1" ht="30" customHeight="1">
      <c r="A11" s="42" t="s">
        <v>96</v>
      </c>
      <c r="B11" s="42" t="s">
        <v>97</v>
      </c>
      <c r="C11" s="35"/>
      <c r="D11" s="35"/>
    </row>
    <row r="12" spans="1:4" s="43" customFormat="1" ht="30" customHeight="1">
      <c r="A12" s="44" t="s">
        <v>98</v>
      </c>
      <c r="B12" s="44" t="s">
        <v>97</v>
      </c>
      <c r="C12" s="35"/>
      <c r="D12" s="35"/>
    </row>
    <row r="13" spans="1:4" s="43" customFormat="1" ht="30" customHeight="1">
      <c r="A13" s="41" t="s">
        <v>99</v>
      </c>
      <c r="B13" s="42" t="s">
        <v>100</v>
      </c>
      <c r="C13" s="35"/>
      <c r="D13" s="35"/>
    </row>
    <row r="14" spans="1:4" s="43" customFormat="1" ht="30" customHeight="1">
      <c r="A14" s="47" t="s">
        <v>101</v>
      </c>
      <c r="B14" s="33" t="s">
        <v>102</v>
      </c>
      <c r="C14" s="35"/>
      <c r="D14" s="35"/>
    </row>
    <row r="15" spans="1:4" s="43" customFormat="1" ht="30" customHeight="1">
      <c r="A15" s="47" t="s">
        <v>146</v>
      </c>
      <c r="B15" s="33" t="s">
        <v>147</v>
      </c>
      <c r="C15" s="35"/>
      <c r="D15" s="35"/>
    </row>
    <row r="16" spans="1:4" s="43" customFormat="1" ht="30" customHeight="1">
      <c r="A16" s="47" t="s">
        <v>148</v>
      </c>
      <c r="B16" s="33" t="s">
        <v>149</v>
      </c>
      <c r="C16" s="35"/>
      <c r="D16" s="35"/>
    </row>
    <row r="17" spans="1:4" s="43" customFormat="1" ht="30" customHeight="1">
      <c r="A17" s="47" t="s">
        <v>150</v>
      </c>
      <c r="B17" s="33" t="s">
        <v>151</v>
      </c>
      <c r="C17" s="35"/>
      <c r="D17" s="35"/>
    </row>
    <row r="18" spans="1:4" s="43" customFormat="1" ht="30" customHeight="1">
      <c r="A18" s="46" t="s">
        <v>152</v>
      </c>
      <c r="B18" s="33" t="s">
        <v>153</v>
      </c>
      <c r="C18" s="35"/>
      <c r="D18" s="35"/>
    </row>
    <row r="19" spans="1:4" s="43" customFormat="1" ht="30" customHeight="1">
      <c r="A19" s="33" t="s">
        <v>154</v>
      </c>
      <c r="B19" s="33" t="s">
        <v>153</v>
      </c>
      <c r="C19" s="35"/>
      <c r="D19" s="35"/>
    </row>
    <row r="20" spans="1:4" s="43" customFormat="1" ht="30" customHeight="1">
      <c r="A20" s="46" t="s">
        <v>155</v>
      </c>
      <c r="B20" s="33" t="s">
        <v>156</v>
      </c>
      <c r="C20" s="48">
        <f>C7+C14+C15+C16+C17+C18+C19</f>
        <v>98613391</v>
      </c>
      <c r="D20" s="48">
        <f>D7+D14+D15+D16+D17+D18+D19</f>
        <v>269115128</v>
      </c>
    </row>
    <row r="21" spans="1:4" s="43" customFormat="1" ht="30" customHeight="1">
      <c r="A21" s="45" t="s">
        <v>103</v>
      </c>
      <c r="B21" s="42" t="s">
        <v>104</v>
      </c>
      <c r="C21" s="35"/>
      <c r="D21" s="35"/>
    </row>
    <row r="22" spans="1:4" s="43" customFormat="1" ht="30" customHeight="1">
      <c r="A22" s="42" t="s">
        <v>105</v>
      </c>
      <c r="B22" s="42" t="s">
        <v>106</v>
      </c>
      <c r="C22" s="35"/>
      <c r="D22" s="35"/>
    </row>
    <row r="23" spans="1:4" s="43" customFormat="1" ht="30" customHeight="1">
      <c r="A23" s="41" t="s">
        <v>107</v>
      </c>
      <c r="B23" s="42" t="s">
        <v>108</v>
      </c>
      <c r="C23" s="35"/>
      <c r="D23" s="35"/>
    </row>
    <row r="24" spans="1:4" s="43" customFormat="1" ht="30" customHeight="1">
      <c r="A24" s="41" t="s">
        <v>109</v>
      </c>
      <c r="B24" s="42" t="s">
        <v>110</v>
      </c>
      <c r="C24" s="35"/>
      <c r="D24" s="35"/>
    </row>
    <row r="25" spans="1:4" s="43" customFormat="1" ht="30" customHeight="1">
      <c r="A25" s="44" t="s">
        <v>111</v>
      </c>
      <c r="B25" s="44" t="s">
        <v>110</v>
      </c>
      <c r="C25" s="35"/>
      <c r="D25" s="35"/>
    </row>
    <row r="26" spans="1:4" s="43" customFormat="1" ht="30" customHeight="1">
      <c r="A26" s="44" t="s">
        <v>112</v>
      </c>
      <c r="B26" s="44" t="s">
        <v>110</v>
      </c>
      <c r="C26" s="35"/>
      <c r="D26" s="35"/>
    </row>
    <row r="27" spans="1:4" s="43" customFormat="1" ht="30" customHeight="1">
      <c r="A27" s="33" t="s">
        <v>113</v>
      </c>
      <c r="B27" s="33" t="s">
        <v>110</v>
      </c>
      <c r="C27" s="35"/>
      <c r="D27" s="35"/>
    </row>
    <row r="28" spans="1:4" s="43" customFormat="1" ht="30" customHeight="1">
      <c r="A28" s="47" t="s">
        <v>114</v>
      </c>
      <c r="B28" s="33" t="s">
        <v>115</v>
      </c>
      <c r="C28" s="35">
        <f>SUM(C21:C24)</f>
        <v>0</v>
      </c>
      <c r="D28" s="35">
        <f t="shared" ref="D28" si="1">SUM(D21:D24)</f>
        <v>0</v>
      </c>
    </row>
    <row r="29" spans="1:4">
      <c r="A29" s="5"/>
      <c r="B29" s="5"/>
      <c r="C29" s="5"/>
      <c r="D29" s="5"/>
    </row>
    <row r="30" spans="1:4">
      <c r="A30" s="5"/>
      <c r="B30" s="5"/>
      <c r="C30" s="5"/>
      <c r="D30" s="5"/>
    </row>
    <row r="31" spans="1:4">
      <c r="A31" s="2"/>
      <c r="B31" s="2"/>
      <c r="C31" s="2"/>
      <c r="D31" s="2"/>
    </row>
  </sheetData>
  <phoneticPr fontId="28" type="noConversion"/>
  <pageMargins left="0.74803149606299213" right="0.70866141732283472" top="1.299212598425197" bottom="0.98425196850393704" header="0.51181102362204722" footer="0.51181102362204722"/>
  <pageSetup paperSize="9" scale="57" orientation="portrait" r:id="rId1"/>
  <headerFooter alignWithMargins="0">
    <oddHeader xml:space="preserve">&amp;C&amp;"Times New Roman,Normál"&amp;22Körmend város Önkormányzata 2019. évi tervezett külső finanaszírozási bevételei&amp;R&amp;16
"8. melléklet .../2019. (...) önkormányzati rendelethez
adatok Ft-ban"
</oddHeader>
  </headerFooter>
  <colBreaks count="1" manualBreakCount="1">
    <brk id="4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E38"/>
  <sheetViews>
    <sheetView zoomScaleNormal="100" workbookViewId="0">
      <selection activeCell="C2" sqref="C2"/>
    </sheetView>
  </sheetViews>
  <sheetFormatPr defaultRowHeight="15"/>
  <cols>
    <col min="1" max="1" width="148.7109375" bestFit="1" customWidth="1"/>
    <col min="2" max="2" width="12.5703125" customWidth="1"/>
    <col min="3" max="3" width="28.42578125" bestFit="1" customWidth="1"/>
    <col min="4" max="4" width="9.140625" hidden="1" customWidth="1"/>
    <col min="5" max="5" width="11.28515625" bestFit="1" customWidth="1"/>
    <col min="6" max="6" width="10.140625" bestFit="1" customWidth="1"/>
  </cols>
  <sheetData>
    <row r="1" spans="1:4" ht="72">
      <c r="A1" s="67" t="s">
        <v>145</v>
      </c>
      <c r="B1" s="66" t="s">
        <v>1</v>
      </c>
      <c r="C1" s="65" t="s">
        <v>490</v>
      </c>
      <c r="D1" s="8" t="s">
        <v>262</v>
      </c>
    </row>
    <row r="2" spans="1:4" s="43" customFormat="1" ht="30" customHeight="1">
      <c r="A2" s="42" t="s">
        <v>157</v>
      </c>
      <c r="B2" s="42" t="s">
        <v>158</v>
      </c>
      <c r="C2" s="49"/>
      <c r="D2" s="49"/>
    </row>
    <row r="3" spans="1:4" s="43" customFormat="1" ht="30" customHeight="1">
      <c r="A3" s="42" t="s">
        <v>159</v>
      </c>
      <c r="B3" s="42" t="s">
        <v>158</v>
      </c>
      <c r="C3" s="49"/>
      <c r="D3" s="49"/>
    </row>
    <row r="4" spans="1:4" s="43" customFormat="1" ht="30" customHeight="1">
      <c r="A4" s="42" t="s">
        <v>160</v>
      </c>
      <c r="B4" s="42" t="s">
        <v>158</v>
      </c>
      <c r="C4" s="49"/>
      <c r="D4" s="49"/>
    </row>
    <row r="5" spans="1:4" s="43" customFormat="1" ht="30" customHeight="1">
      <c r="A5" s="42" t="s">
        <v>161</v>
      </c>
      <c r="B5" s="42" t="s">
        <v>158</v>
      </c>
      <c r="C5" s="49"/>
      <c r="D5" s="49"/>
    </row>
    <row r="6" spans="1:4" s="43" customFormat="1" ht="30" customHeight="1">
      <c r="A6" s="33" t="s">
        <v>189</v>
      </c>
      <c r="B6" s="50" t="s">
        <v>158</v>
      </c>
      <c r="C6" s="51"/>
      <c r="D6" s="51"/>
    </row>
    <row r="7" spans="1:4" s="43" customFormat="1" ht="30" customHeight="1">
      <c r="A7" s="33" t="s">
        <v>190</v>
      </c>
      <c r="B7" s="20" t="s">
        <v>61</v>
      </c>
      <c r="C7" s="48">
        <f>SUM(C8:C10)</f>
        <v>862000000</v>
      </c>
      <c r="D7" s="48">
        <f t="shared" ref="D7" si="0">SUM(D8:D10)</f>
        <v>0</v>
      </c>
    </row>
    <row r="8" spans="1:4" s="43" customFormat="1" ht="30" customHeight="1">
      <c r="A8" s="44" t="s">
        <v>162</v>
      </c>
      <c r="B8" s="44" t="s">
        <v>61</v>
      </c>
      <c r="C8" s="35">
        <v>848000000</v>
      </c>
      <c r="D8" s="35"/>
    </row>
    <row r="9" spans="1:4" s="43" customFormat="1" ht="30" customHeight="1">
      <c r="A9" s="44" t="s">
        <v>163</v>
      </c>
      <c r="B9" s="44" t="s">
        <v>61</v>
      </c>
      <c r="C9" s="35"/>
      <c r="D9" s="35"/>
    </row>
    <row r="10" spans="1:4" s="43" customFormat="1" ht="30" customHeight="1">
      <c r="A10" s="44" t="s">
        <v>165</v>
      </c>
      <c r="B10" s="44" t="s">
        <v>164</v>
      </c>
      <c r="C10" s="35">
        <v>14000000</v>
      </c>
      <c r="D10" s="35"/>
    </row>
    <row r="11" spans="1:4" s="43" customFormat="1" ht="30" customHeight="1">
      <c r="A11" s="33" t="s">
        <v>62</v>
      </c>
      <c r="B11" s="44" t="s">
        <v>63</v>
      </c>
      <c r="C11" s="48">
        <v>34000000</v>
      </c>
      <c r="D11" s="48">
        <v>32500000</v>
      </c>
    </row>
    <row r="12" spans="1:4" s="43" customFormat="1" ht="30" customHeight="1">
      <c r="A12" s="33" t="s">
        <v>166</v>
      </c>
      <c r="B12" s="50" t="s">
        <v>167</v>
      </c>
      <c r="C12" s="48">
        <f>SUM(C7,C11)</f>
        <v>896000000</v>
      </c>
      <c r="D12" s="48">
        <f t="shared" ref="D12" si="1">SUM(D7,D11)</f>
        <v>32500000</v>
      </c>
    </row>
    <row r="13" spans="1:4" s="43" customFormat="1" ht="30" customHeight="1">
      <c r="A13" s="42" t="s">
        <v>168</v>
      </c>
      <c r="B13" s="42" t="s">
        <v>65</v>
      </c>
      <c r="C13" s="35">
        <v>1000000</v>
      </c>
      <c r="D13" s="35">
        <v>300000</v>
      </c>
    </row>
    <row r="14" spans="1:4" s="43" customFormat="1" ht="30" customHeight="1">
      <c r="A14" s="42" t="s">
        <v>196</v>
      </c>
      <c r="B14" s="44" t="s">
        <v>65</v>
      </c>
      <c r="C14" s="35">
        <v>1000000</v>
      </c>
      <c r="D14" s="35">
        <v>1200000</v>
      </c>
    </row>
    <row r="15" spans="1:4" s="43" customFormat="1" ht="30" customHeight="1">
      <c r="A15" s="42" t="s">
        <v>169</v>
      </c>
      <c r="B15" s="42" t="s">
        <v>65</v>
      </c>
      <c r="C15" s="49"/>
      <c r="D15" s="49"/>
    </row>
    <row r="16" spans="1:4" s="43" customFormat="1" ht="30" customHeight="1">
      <c r="A16" s="42" t="s">
        <v>170</v>
      </c>
      <c r="B16" s="42" t="s">
        <v>65</v>
      </c>
      <c r="C16" s="49"/>
      <c r="D16" s="49"/>
    </row>
    <row r="17" spans="1:5" s="43" customFormat="1" ht="30" customHeight="1">
      <c r="A17" s="42" t="s">
        <v>171</v>
      </c>
      <c r="B17" s="42" t="s">
        <v>65</v>
      </c>
      <c r="C17" s="49"/>
      <c r="D17" s="49"/>
    </row>
    <row r="18" spans="1:5" s="43" customFormat="1" ht="30" customHeight="1">
      <c r="A18" s="42" t="s">
        <v>172</v>
      </c>
      <c r="B18" s="42" t="s">
        <v>65</v>
      </c>
      <c r="C18" s="49"/>
      <c r="D18" s="49"/>
    </row>
    <row r="19" spans="1:5" s="43" customFormat="1" ht="30" customHeight="1">
      <c r="A19" s="42" t="s">
        <v>173</v>
      </c>
      <c r="B19" s="42" t="s">
        <v>65</v>
      </c>
      <c r="C19" s="49">
        <v>500000</v>
      </c>
      <c r="D19" s="49"/>
    </row>
    <row r="20" spans="1:5" s="43" customFormat="1" ht="30" customHeight="1">
      <c r="A20" s="33" t="s">
        <v>64</v>
      </c>
      <c r="B20" s="42" t="s">
        <v>65</v>
      </c>
      <c r="C20" s="48">
        <f>SUM(C13:C19)</f>
        <v>2500000</v>
      </c>
      <c r="D20" s="48">
        <f t="shared" ref="D20" si="2">SUM(D13:D19)</f>
        <v>1500000</v>
      </c>
    </row>
    <row r="21" spans="1:5" s="43" customFormat="1" ht="30" customHeight="1">
      <c r="A21" s="33" t="s">
        <v>124</v>
      </c>
      <c r="B21" s="50"/>
      <c r="C21" s="48">
        <f>SUM(C12,C20)</f>
        <v>898500000</v>
      </c>
      <c r="D21" s="48">
        <f>SUM(D12,D20)</f>
        <v>34000000</v>
      </c>
    </row>
    <row r="22" spans="1:5" s="43" customFormat="1" ht="30" customHeight="1">
      <c r="A22" s="52"/>
      <c r="B22" s="52"/>
      <c r="C22" s="52"/>
    </row>
    <row r="23" spans="1:5" s="43" customFormat="1" ht="30" customHeight="1">
      <c r="A23" s="318" t="s">
        <v>491</v>
      </c>
      <c r="B23" s="318"/>
      <c r="C23" s="318"/>
      <c r="D23" s="318"/>
      <c r="E23" s="318"/>
    </row>
    <row r="24" spans="1:5" s="43" customFormat="1" ht="30" customHeight="1">
      <c r="A24" s="52"/>
      <c r="B24" s="52"/>
      <c r="C24" s="52"/>
    </row>
    <row r="25" spans="1:5" s="43" customFormat="1" ht="30" customHeight="1">
      <c r="A25" s="52"/>
      <c r="B25" s="319" t="s">
        <v>390</v>
      </c>
      <c r="C25" s="319"/>
      <c r="D25" s="319"/>
      <c r="E25" s="319"/>
    </row>
    <row r="26" spans="1:5" s="43" customFormat="1" ht="30" customHeight="1">
      <c r="B26" s="319"/>
      <c r="C26" s="319"/>
      <c r="D26" s="319"/>
      <c r="E26" s="319"/>
    </row>
    <row r="27" spans="1:5" s="43" customFormat="1" ht="30" customHeight="1">
      <c r="A27" s="52"/>
      <c r="B27" s="40"/>
      <c r="D27" s="53"/>
    </row>
    <row r="28" spans="1:5" s="43" customFormat="1" ht="30" customHeight="1">
      <c r="A28" s="68" t="s">
        <v>145</v>
      </c>
      <c r="B28" s="54" t="s">
        <v>1</v>
      </c>
      <c r="C28" s="55" t="s">
        <v>490</v>
      </c>
      <c r="D28" s="36"/>
    </row>
    <row r="29" spans="1:5" s="43" customFormat="1" ht="30" customHeight="1">
      <c r="A29" s="42"/>
      <c r="B29" s="56"/>
      <c r="C29" s="57"/>
      <c r="D29" s="36"/>
    </row>
    <row r="30" spans="1:5" s="43" customFormat="1" ht="23.25" customHeight="1">
      <c r="A30" s="42" t="s">
        <v>191</v>
      </c>
      <c r="B30" s="235" t="s">
        <v>174</v>
      </c>
      <c r="C30" s="57">
        <v>1200000</v>
      </c>
      <c r="D30" s="57">
        <v>1200000</v>
      </c>
      <c r="E30" s="59"/>
    </row>
    <row r="31" spans="1:5" s="43" customFormat="1" ht="23.25" customHeight="1">
      <c r="A31" s="45" t="s">
        <v>195</v>
      </c>
      <c r="B31" s="236" t="s">
        <v>174</v>
      </c>
      <c r="C31" s="57">
        <v>5000000</v>
      </c>
      <c r="D31" s="57">
        <v>5800000</v>
      </c>
    </row>
    <row r="32" spans="1:5" s="43" customFormat="1" ht="23.25" customHeight="1">
      <c r="A32" s="45" t="s">
        <v>192</v>
      </c>
      <c r="B32" s="236" t="s">
        <v>174</v>
      </c>
      <c r="C32" s="57">
        <v>2500000</v>
      </c>
      <c r="D32" s="57">
        <v>2500000</v>
      </c>
    </row>
    <row r="33" spans="1:5" s="43" customFormat="1" ht="23.25" customHeight="1">
      <c r="A33" s="42" t="s">
        <v>193</v>
      </c>
      <c r="B33" s="236" t="s">
        <v>174</v>
      </c>
      <c r="C33" s="57">
        <v>400000</v>
      </c>
      <c r="D33" s="57">
        <v>400000</v>
      </c>
    </row>
    <row r="34" spans="1:5" s="43" customFormat="1" ht="23.25" customHeight="1">
      <c r="A34" s="42" t="s">
        <v>194</v>
      </c>
      <c r="B34" s="236" t="s">
        <v>174</v>
      </c>
      <c r="C34" s="57">
        <v>2200000</v>
      </c>
      <c r="D34" s="57">
        <v>500000</v>
      </c>
    </row>
    <row r="35" spans="1:5" s="43" customFormat="1" ht="23.25" customHeight="1">
      <c r="A35" s="42" t="s">
        <v>296</v>
      </c>
      <c r="B35" s="236" t="s">
        <v>174</v>
      </c>
      <c r="C35" s="57">
        <v>1500000</v>
      </c>
      <c r="D35" s="57">
        <v>850000</v>
      </c>
    </row>
    <row r="36" spans="1:5" s="43" customFormat="1" ht="25.5" customHeight="1">
      <c r="A36" s="45" t="s">
        <v>295</v>
      </c>
      <c r="B36" s="236" t="s">
        <v>174</v>
      </c>
      <c r="C36" s="57">
        <v>200000</v>
      </c>
      <c r="D36" s="57">
        <v>800000</v>
      </c>
    </row>
    <row r="37" spans="1:5" s="43" customFormat="1" ht="24.75" customHeight="1">
      <c r="A37" s="42" t="s">
        <v>489</v>
      </c>
      <c r="B37" s="236" t="s">
        <v>174</v>
      </c>
      <c r="C37" s="57">
        <f>4716000+2951000</f>
        <v>7667000</v>
      </c>
      <c r="D37" s="57">
        <v>450000</v>
      </c>
    </row>
    <row r="38" spans="1:5" s="43" customFormat="1" ht="25.5" customHeight="1">
      <c r="A38" s="7" t="s">
        <v>175</v>
      </c>
      <c r="B38" s="237" t="s">
        <v>7</v>
      </c>
      <c r="C38" s="58">
        <f>SUM(C30:C37)</f>
        <v>20667000</v>
      </c>
      <c r="D38" s="58">
        <f>SUM(D30:D37)</f>
        <v>12500000</v>
      </c>
      <c r="E38" s="159"/>
    </row>
  </sheetData>
  <mergeCells count="2">
    <mergeCell ref="A23:E23"/>
    <mergeCell ref="B25:E26"/>
  </mergeCells>
  <phoneticPr fontId="28" type="noConversion"/>
  <pageMargins left="0.74803149606299213" right="0.62992125984251968" top="1.4960629921259843" bottom="0.98425196850393704" header="0.51181102362204722" footer="0.51181102362204722"/>
  <pageSetup paperSize="9" scale="43" orientation="portrait" r:id="rId1"/>
  <headerFooter alignWithMargins="0">
    <oddHeader>&amp;C&amp;"Times New Roman,Normál"&amp;12Körmend Város Önkormányzata 2019. évi tervezett közhatalmi bevételei&amp;R&amp;"Times New Roman,Normál"&amp;14
"9. melléklet .../2019. (...) önkormányzati rendelethez
adatok Ft-ban"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8</vt:i4>
      </vt:variant>
    </vt:vector>
  </HeadingPairs>
  <TitlesOfParts>
    <vt:vector size="19" baseType="lpstr">
      <vt:lpstr>K.1</vt:lpstr>
      <vt:lpstr>2.Bevételek</vt:lpstr>
      <vt:lpstr>3.Kiadások</vt:lpstr>
      <vt:lpstr>4. sz. bevételek</vt:lpstr>
      <vt:lpstr>5.sz. kiadások kiemelt ei. </vt:lpstr>
      <vt:lpstr>6. sz. melléklet</vt:lpstr>
      <vt:lpstr>7. sz. melléklet,11.sz finansz</vt:lpstr>
      <vt:lpstr>8. sz. melléklet</vt:lpstr>
      <vt:lpstr>9. közh bev 10. szoc ell</vt:lpstr>
      <vt:lpstr>12.sz. Közvetett</vt:lpstr>
      <vt:lpstr>Munka3</vt:lpstr>
      <vt:lpstr>'2.Bevételek'!Nyomtatási_terület</vt:lpstr>
      <vt:lpstr>'3.Kiadások'!Nyomtatási_terület</vt:lpstr>
      <vt:lpstr>'4. sz. bevételek'!Nyomtatási_terület</vt:lpstr>
      <vt:lpstr>'5.sz. kiadások kiemelt ei. '!Nyomtatási_terület</vt:lpstr>
      <vt:lpstr>'6. sz. melléklet'!Nyomtatási_terület</vt:lpstr>
      <vt:lpstr>'7. sz. melléklet,11.sz finansz'!Nyomtatási_terület</vt:lpstr>
      <vt:lpstr>'8. sz. melléklet'!Nyomtatási_terület</vt:lpstr>
      <vt:lpstr>K.1!Nyomtatási_terület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LaszloZ</dc:creator>
  <cp:lastModifiedBy>KosiE</cp:lastModifiedBy>
  <cp:lastPrinted>2019-01-28T13:29:18Z</cp:lastPrinted>
  <dcterms:created xsi:type="dcterms:W3CDTF">2016-01-28T13:02:44Z</dcterms:created>
  <dcterms:modified xsi:type="dcterms:W3CDTF">2019-02-06T06:56:06Z</dcterms:modified>
</cp:coreProperties>
</file>