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aveExternalLinkValues="0" defaultThemeVersion="124226"/>
  <bookViews>
    <workbookView xWindow="7380" yWindow="-15" windowWidth="7440" windowHeight="8670" firstSheet="1" activeTab="4"/>
  </bookViews>
  <sheets>
    <sheet name="Adatok" sheetId="1" r:id="rId1"/>
    <sheet name="Borítólap" sheetId="2" r:id="rId2"/>
    <sheet name="Merl&quot;A&quot;" sheetId="3" state="hidden" r:id="rId3"/>
    <sheet name="Mutato_M" sheetId="6" state="hidden" r:id="rId4"/>
    <sheet name="2014. előzetes" sheetId="7" r:id="rId5"/>
  </sheets>
  <definedNames>
    <definedName name="A__EREDMÉNYKIMUTATÁS" localSheetId="4">#REF!</definedName>
    <definedName name="A__EREDMÉNYKIMUTATÁS">#REF!</definedName>
    <definedName name="Adat1Pügy." localSheetId="4">#REF!</definedName>
    <definedName name="Adat1Pügy.">#REF!</definedName>
    <definedName name="AdatCéltartalékTábla" localSheetId="4">#REF!</definedName>
    <definedName name="AdatCéltartalékTábla">#REF!</definedName>
    <definedName name="AdatSajátT?keTábla" localSheetId="4">#REF!</definedName>
    <definedName name="AdatSajátT?keTábla">#REF!</definedName>
    <definedName name="B__EREDMÉNYKIMUTATÁS" localSheetId="4">#REF!</definedName>
    <definedName name="B__EREDMÉNYKIMUTATÁS">#REF!</definedName>
    <definedName name="Egyéb_bev_Tábla" localSheetId="4">#REF!</definedName>
    <definedName name="Egyéb_bev_Tábla">#REF!</definedName>
    <definedName name="Egyéb_költs_Tábla" localSheetId="4">#REF!</definedName>
    <definedName name="Egyéb_költs_Tábla">#REF!</definedName>
    <definedName name="Egyéb_köv_Tábla" localSheetId="4">#REF!</definedName>
    <definedName name="Egyéb_köv_Tábla">#REF!</definedName>
    <definedName name="Egyéb_ráford_Tábla" localSheetId="4">#REF!</definedName>
    <definedName name="Egyéb_ráford_Tábla">#REF!</definedName>
    <definedName name="Egyéb_Rövlej_Tábla" localSheetId="4">#REF!</definedName>
    <definedName name="Egyéb_Rövlej_Tábla">#REF!</definedName>
    <definedName name="Eredmény_és_jövedelem" localSheetId="4">#REF!</definedName>
    <definedName name="Eredmény_és_jövedelem">#REF!</definedName>
    <definedName name="Költségszerkezet" localSheetId="4">#REF!</definedName>
    <definedName name="Költségszerkezet">#REF!</definedName>
    <definedName name="MÉRLEG_Eszközök__aktívák" localSheetId="4">#REF!</definedName>
    <definedName name="MÉRLEG_Eszközök__aktívák">#REF!</definedName>
    <definedName name="MÉRLEG_Források__passzívák" localSheetId="4">#REF!</definedName>
    <definedName name="MÉRLEG_Források__passzívák">#REF!</definedName>
    <definedName name="NémetEredmA" localSheetId="4">#REF!</definedName>
    <definedName name="NémetEredmA">#REF!</definedName>
    <definedName name="NémetEredmB" localSheetId="4">#REF!</definedName>
    <definedName name="NémetEredmB">#REF!</definedName>
    <definedName name="NémetEszköz" localSheetId="4">#REF!</definedName>
    <definedName name="NémetEszköz">#REF!</definedName>
    <definedName name="NémetForrás" localSheetId="4">#REF!</definedName>
    <definedName name="NémetForrás">#REF!</definedName>
    <definedName name="_xlnm.Print_Area" localSheetId="4">'2014. előzetes'!$A$1:$AC$217</definedName>
    <definedName name="_xlnm.Print_Area" localSheetId="1">Borítólap!#REF!,Borítólap!$A$2:$W$62</definedName>
    <definedName name="_xlnm.Print_Area" localSheetId="2">'Merl"A"'!$A$1:$AC$217</definedName>
    <definedName name="_xlnm.Print_Area" localSheetId="3">Mutato_M!$A$1:$I$127</definedName>
    <definedName name="PénzeszközTábla" localSheetId="4">#REF!</definedName>
    <definedName name="PénzeszközTábla">#REF!</definedName>
    <definedName name="Pénzügyi_helyz.___A" localSheetId="4">#REF!</definedName>
    <definedName name="Pénzügyi_helyz.___A">#REF!</definedName>
    <definedName name="Pénzügyi_helyz.___B" localSheetId="4">#REF!</definedName>
    <definedName name="Pénzügyi_helyz.___B">#REF!</definedName>
    <definedName name="Tárgyi_Eszköz_Állomány" localSheetId="4">#REF!</definedName>
    <definedName name="Tárgyi_Eszköz_Állomány">#REF!</definedName>
    <definedName name="Vagyoni_helyzet" localSheetId="4">#REF!</definedName>
    <definedName name="Vagyoni_helyzet">#REF!</definedName>
    <definedName name="wrn.Proba." localSheetId="1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24519"/>
</workbook>
</file>

<file path=xl/calcChain.xml><?xml version="1.0" encoding="utf-8"?>
<calcChain xmlns="http://schemas.openxmlformats.org/spreadsheetml/2006/main">
  <c r="W29" i="7"/>
  <c r="AA170" l="1"/>
  <c r="Y212"/>
  <c r="Z211"/>
  <c r="Y211"/>
  <c r="X211"/>
  <c r="Z210"/>
  <c r="Y210"/>
  <c r="X210"/>
  <c r="AA208"/>
  <c r="Z208"/>
  <c r="Y208"/>
  <c r="X208"/>
  <c r="W206"/>
  <c r="Z206" s="1"/>
  <c r="V206"/>
  <c r="Y206" s="1"/>
  <c r="U206"/>
  <c r="X206" s="1"/>
  <c r="AA205"/>
  <c r="Z205"/>
  <c r="Y205"/>
  <c r="X205"/>
  <c r="AA204"/>
  <c r="Z204"/>
  <c r="Y204"/>
  <c r="X204"/>
  <c r="W201"/>
  <c r="AA201" s="1"/>
  <c r="V201"/>
  <c r="Y201" s="1"/>
  <c r="U201"/>
  <c r="X201" s="1"/>
  <c r="AA200"/>
  <c r="Z200"/>
  <c r="Y200"/>
  <c r="X200"/>
  <c r="Z199"/>
  <c r="Y199"/>
  <c r="X199"/>
  <c r="Z198"/>
  <c r="Y198"/>
  <c r="X198"/>
  <c r="AA197"/>
  <c r="Z197"/>
  <c r="Y197"/>
  <c r="X197"/>
  <c r="Z196"/>
  <c r="Y196"/>
  <c r="X196"/>
  <c r="Z195"/>
  <c r="Y195"/>
  <c r="X195"/>
  <c r="Z194"/>
  <c r="X194"/>
  <c r="W194"/>
  <c r="W202" s="1"/>
  <c r="V194"/>
  <c r="V202" s="1"/>
  <c r="Y202" s="1"/>
  <c r="U194"/>
  <c r="U202" s="1"/>
  <c r="X202" s="1"/>
  <c r="AA193"/>
  <c r="Z193"/>
  <c r="Y193"/>
  <c r="X193"/>
  <c r="Z192"/>
  <c r="Y192"/>
  <c r="X192"/>
  <c r="AA191"/>
  <c r="Z191"/>
  <c r="Y191"/>
  <c r="X191"/>
  <c r="Z190"/>
  <c r="Y190"/>
  <c r="X190"/>
  <c r="Z189"/>
  <c r="Y189"/>
  <c r="X189"/>
  <c r="Z188"/>
  <c r="Y188"/>
  <c r="X188"/>
  <c r="Z187"/>
  <c r="Y187"/>
  <c r="X187"/>
  <c r="Z186"/>
  <c r="Y186"/>
  <c r="X186"/>
  <c r="Z185"/>
  <c r="Y185"/>
  <c r="X185"/>
  <c r="AA183"/>
  <c r="Z183"/>
  <c r="Y183"/>
  <c r="X183"/>
  <c r="AA182"/>
  <c r="Z182"/>
  <c r="Y182"/>
  <c r="X182"/>
  <c r="AA181"/>
  <c r="Z181"/>
  <c r="Y181"/>
  <c r="X181"/>
  <c r="Y180"/>
  <c r="W180"/>
  <c r="AA180" s="1"/>
  <c r="U180"/>
  <c r="X180" s="1"/>
  <c r="AA179"/>
  <c r="Z179"/>
  <c r="Y179"/>
  <c r="X179"/>
  <c r="AA178"/>
  <c r="Z178"/>
  <c r="Y178"/>
  <c r="X178"/>
  <c r="AA177"/>
  <c r="Z177"/>
  <c r="Y177"/>
  <c r="X177"/>
  <c r="Y176"/>
  <c r="W176"/>
  <c r="AA176" s="1"/>
  <c r="U176"/>
  <c r="X176" s="1"/>
  <c r="AA175"/>
  <c r="Z175"/>
  <c r="Y175"/>
  <c r="X175"/>
  <c r="AA174"/>
  <c r="Z174"/>
  <c r="Y174"/>
  <c r="X174"/>
  <c r="AA173"/>
  <c r="Z173"/>
  <c r="Y173"/>
  <c r="X173"/>
  <c r="AA172"/>
  <c r="Z172"/>
  <c r="Y172"/>
  <c r="X172"/>
  <c r="AA171"/>
  <c r="Z171"/>
  <c r="Y171"/>
  <c r="X171"/>
  <c r="Z170"/>
  <c r="Y170"/>
  <c r="X170"/>
  <c r="AA169"/>
  <c r="Z169"/>
  <c r="Y169"/>
  <c r="X169"/>
  <c r="W168"/>
  <c r="Z168" s="1"/>
  <c r="V168"/>
  <c r="V184" s="1"/>
  <c r="U168"/>
  <c r="X168" s="1"/>
  <c r="Z167"/>
  <c r="Y167"/>
  <c r="X167"/>
  <c r="AA166"/>
  <c r="Z166"/>
  <c r="Y166"/>
  <c r="X166"/>
  <c r="Y165"/>
  <c r="W165"/>
  <c r="Z165" s="1"/>
  <c r="U165"/>
  <c r="X165" s="1"/>
  <c r="AA164"/>
  <c r="Z164"/>
  <c r="Y164"/>
  <c r="X164"/>
  <c r="AA163"/>
  <c r="Z163"/>
  <c r="Y163"/>
  <c r="X163"/>
  <c r="Z137"/>
  <c r="Y137"/>
  <c r="X137"/>
  <c r="AA136"/>
  <c r="Z136"/>
  <c r="Y136"/>
  <c r="X136"/>
  <c r="AA135"/>
  <c r="Z135"/>
  <c r="Y135"/>
  <c r="X135"/>
  <c r="AA134"/>
  <c r="Z134"/>
  <c r="Y134"/>
  <c r="X134"/>
  <c r="W133"/>
  <c r="Z133" s="1"/>
  <c r="V133"/>
  <c r="Y133" s="1"/>
  <c r="U133"/>
  <c r="X133" s="1"/>
  <c r="AA132"/>
  <c r="Z132"/>
  <c r="Y132"/>
  <c r="X132"/>
  <c r="Z131"/>
  <c r="Y131"/>
  <c r="X131"/>
  <c r="Z130"/>
  <c r="Y130"/>
  <c r="X130"/>
  <c r="Z129"/>
  <c r="Y129"/>
  <c r="X129"/>
  <c r="AA128"/>
  <c r="Z128"/>
  <c r="Y128"/>
  <c r="X128"/>
  <c r="Z127"/>
  <c r="Y127"/>
  <c r="X127"/>
  <c r="AA126"/>
  <c r="Z126"/>
  <c r="Y126"/>
  <c r="X126"/>
  <c r="Z125"/>
  <c r="Y125"/>
  <c r="X125"/>
  <c r="Z124"/>
  <c r="Y124"/>
  <c r="X124"/>
  <c r="W123"/>
  <c r="AA123" s="1"/>
  <c r="V123"/>
  <c r="Y123" s="1"/>
  <c r="U123"/>
  <c r="X123" s="1"/>
  <c r="Z122"/>
  <c r="Y122"/>
  <c r="X122"/>
  <c r="Z121"/>
  <c r="Y121"/>
  <c r="X121"/>
  <c r="Z120"/>
  <c r="Y120"/>
  <c r="X120"/>
  <c r="Z119"/>
  <c r="Y119"/>
  <c r="X119"/>
  <c r="AA118"/>
  <c r="Z118"/>
  <c r="Y118"/>
  <c r="X118"/>
  <c r="Z117"/>
  <c r="Y117"/>
  <c r="X117"/>
  <c r="Z116"/>
  <c r="Y116"/>
  <c r="X116"/>
  <c r="Z115"/>
  <c r="Y115"/>
  <c r="X115"/>
  <c r="Y114"/>
  <c r="W114"/>
  <c r="AA114" s="1"/>
  <c r="U114"/>
  <c r="X114" s="1"/>
  <c r="Z113"/>
  <c r="Y113"/>
  <c r="X113"/>
  <c r="Z112"/>
  <c r="Y112"/>
  <c r="X112"/>
  <c r="Z111"/>
  <c r="Y111"/>
  <c r="X111"/>
  <c r="Z110"/>
  <c r="Y110"/>
  <c r="X110"/>
  <c r="V109"/>
  <c r="Y109" s="1"/>
  <c r="U109"/>
  <c r="X109" s="1"/>
  <c r="Z108"/>
  <c r="Y108"/>
  <c r="X108"/>
  <c r="Z107"/>
  <c r="Y107"/>
  <c r="X107"/>
  <c r="Z106"/>
  <c r="Y106"/>
  <c r="X106"/>
  <c r="Y105"/>
  <c r="W105"/>
  <c r="Z105" s="1"/>
  <c r="U105"/>
  <c r="X105" s="1"/>
  <c r="Y104"/>
  <c r="Z103"/>
  <c r="Y103"/>
  <c r="X103"/>
  <c r="AA102"/>
  <c r="Z102"/>
  <c r="Y102"/>
  <c r="X102"/>
  <c r="AA101"/>
  <c r="Z101"/>
  <c r="Y101"/>
  <c r="X101"/>
  <c r="Z100"/>
  <c r="Y100"/>
  <c r="X100"/>
  <c r="Z99"/>
  <c r="Y99"/>
  <c r="X99"/>
  <c r="Z98"/>
  <c r="Y98"/>
  <c r="X98"/>
  <c r="Z97"/>
  <c r="Y97"/>
  <c r="X97"/>
  <c r="V96"/>
  <c r="V138" s="1"/>
  <c r="Y138" s="1"/>
  <c r="R90"/>
  <c r="Z71"/>
  <c r="Y71"/>
  <c r="X71"/>
  <c r="Z70"/>
  <c r="Y70"/>
  <c r="X70"/>
  <c r="AA69"/>
  <c r="Z69"/>
  <c r="Y69"/>
  <c r="X69"/>
  <c r="AA68"/>
  <c r="Z68"/>
  <c r="Y68"/>
  <c r="X68"/>
  <c r="Y67"/>
  <c r="W67"/>
  <c r="Z67" s="1"/>
  <c r="V67"/>
  <c r="U67"/>
  <c r="X67" s="1"/>
  <c r="AA66"/>
  <c r="Z66"/>
  <c r="Y66"/>
  <c r="X66"/>
  <c r="AA65"/>
  <c r="Z65"/>
  <c r="Y65"/>
  <c r="X65"/>
  <c r="X64"/>
  <c r="W64"/>
  <c r="AA64" s="1"/>
  <c r="V64"/>
  <c r="Y64" s="1"/>
  <c r="U64"/>
  <c r="Z63"/>
  <c r="Y63"/>
  <c r="X63"/>
  <c r="Z62"/>
  <c r="Y62"/>
  <c r="X62"/>
  <c r="Z61"/>
  <c r="Y61"/>
  <c r="X61"/>
  <c r="Z60"/>
  <c r="Y60"/>
  <c r="X60"/>
  <c r="Z59"/>
  <c r="Y59"/>
  <c r="X59"/>
  <c r="AA58"/>
  <c r="Z58"/>
  <c r="Y58"/>
  <c r="X58"/>
  <c r="Z57"/>
  <c r="Y57"/>
  <c r="X57"/>
  <c r="Z56"/>
  <c r="Y56"/>
  <c r="X56"/>
  <c r="AA55"/>
  <c r="Z55"/>
  <c r="Y55"/>
  <c r="X55"/>
  <c r="AA54"/>
  <c r="Z54"/>
  <c r="Y54"/>
  <c r="X54"/>
  <c r="X53"/>
  <c r="W53"/>
  <c r="AA53" s="1"/>
  <c r="V53"/>
  <c r="Y53" s="1"/>
  <c r="U53"/>
  <c r="Z52"/>
  <c r="Y52"/>
  <c r="X52"/>
  <c r="AA51"/>
  <c r="Z51"/>
  <c r="Y51"/>
  <c r="X51"/>
  <c r="AA50"/>
  <c r="Z50"/>
  <c r="Y50"/>
  <c r="X50"/>
  <c r="AA49"/>
  <c r="Z49"/>
  <c r="Y49"/>
  <c r="X49"/>
  <c r="Z48"/>
  <c r="Y48"/>
  <c r="X48"/>
  <c r="AA47"/>
  <c r="Z47"/>
  <c r="Y47"/>
  <c r="X47"/>
  <c r="Y46"/>
  <c r="W46"/>
  <c r="Z46" s="1"/>
  <c r="V46"/>
  <c r="U46"/>
  <c r="X46" s="1"/>
  <c r="V45"/>
  <c r="Y45" s="1"/>
  <c r="Z44"/>
  <c r="Y44"/>
  <c r="X44"/>
  <c r="Z43"/>
  <c r="Y43"/>
  <c r="X43"/>
  <c r="Z42"/>
  <c r="Y42"/>
  <c r="X42"/>
  <c r="Z41"/>
  <c r="Y41"/>
  <c r="X41"/>
  <c r="Z40"/>
  <c r="Y40"/>
  <c r="X40"/>
  <c r="Z39"/>
  <c r="Y39"/>
  <c r="X39"/>
  <c r="Z38"/>
  <c r="Y38"/>
  <c r="X38"/>
  <c r="Y37"/>
  <c r="W37"/>
  <c r="AA37" s="1"/>
  <c r="U37"/>
  <c r="X37" s="1"/>
  <c r="Z36"/>
  <c r="Y36"/>
  <c r="X36"/>
  <c r="Z35"/>
  <c r="Y35"/>
  <c r="X35"/>
  <c r="AA34"/>
  <c r="Z34"/>
  <c r="Y34"/>
  <c r="X34"/>
  <c r="Z33"/>
  <c r="Y33"/>
  <c r="X33"/>
  <c r="AA32"/>
  <c r="Z32"/>
  <c r="Y32"/>
  <c r="X32"/>
  <c r="AA31"/>
  <c r="Z31"/>
  <c r="Y31"/>
  <c r="X31"/>
  <c r="AA30"/>
  <c r="Z30"/>
  <c r="Y30"/>
  <c r="X30"/>
  <c r="Z29"/>
  <c r="V29"/>
  <c r="Y29" s="1"/>
  <c r="U29"/>
  <c r="X29" s="1"/>
  <c r="Z28"/>
  <c r="Y28"/>
  <c r="X28"/>
  <c r="Z27"/>
  <c r="Y27"/>
  <c r="X27"/>
  <c r="Z26"/>
  <c r="Y26"/>
  <c r="X26"/>
  <c r="Z24"/>
  <c r="Y24"/>
  <c r="X24"/>
  <c r="Z23"/>
  <c r="Y23"/>
  <c r="X23"/>
  <c r="Z22"/>
  <c r="Y22"/>
  <c r="X22"/>
  <c r="AA21"/>
  <c r="Z21"/>
  <c r="Y21"/>
  <c r="X21"/>
  <c r="V20"/>
  <c r="Y20" s="1"/>
  <c r="U20"/>
  <c r="Q12"/>
  <c r="R88" s="1"/>
  <c r="T10"/>
  <c r="T8"/>
  <c r="T7"/>
  <c r="T6"/>
  <c r="M6"/>
  <c r="M151" s="1"/>
  <c r="L6"/>
  <c r="L84" s="1"/>
  <c r="K6"/>
  <c r="K151" s="1"/>
  <c r="J6"/>
  <c r="J84" s="1"/>
  <c r="I6"/>
  <c r="I151" s="1"/>
  <c r="H6"/>
  <c r="H84" s="1"/>
  <c r="G6"/>
  <c r="G151" s="1"/>
  <c r="F6"/>
  <c r="F84" s="1"/>
  <c r="E6"/>
  <c r="E151" s="1"/>
  <c r="D6"/>
  <c r="D84" s="1"/>
  <c r="C6"/>
  <c r="C151" s="1"/>
  <c r="B6"/>
  <c r="B84" s="1"/>
  <c r="T5"/>
  <c r="T4"/>
  <c r="T3"/>
  <c r="T2"/>
  <c r="R2"/>
  <c r="R147" s="1"/>
  <c r="Q2"/>
  <c r="Q80" s="1"/>
  <c r="P2"/>
  <c r="P147" s="1"/>
  <c r="O2"/>
  <c r="O80" s="1"/>
  <c r="N2"/>
  <c r="N147" s="1"/>
  <c r="M2"/>
  <c r="M80" s="1"/>
  <c r="L2"/>
  <c r="L147" s="1"/>
  <c r="K2"/>
  <c r="K80" s="1"/>
  <c r="J2"/>
  <c r="J147" s="1"/>
  <c r="I2"/>
  <c r="I80" s="1"/>
  <c r="H2"/>
  <c r="H147" s="1"/>
  <c r="G2"/>
  <c r="G80" s="1"/>
  <c r="F2"/>
  <c r="F147" s="1"/>
  <c r="E2"/>
  <c r="E80" s="1"/>
  <c r="D2"/>
  <c r="D147" s="1"/>
  <c r="C2"/>
  <c r="C80" s="1"/>
  <c r="B2"/>
  <c r="B147" s="1"/>
  <c r="T1"/>
  <c r="U133" i="3"/>
  <c r="U123"/>
  <c r="U114"/>
  <c r="U109" s="1"/>
  <c r="U105"/>
  <c r="U104"/>
  <c r="U96"/>
  <c r="U138" s="1"/>
  <c r="U206"/>
  <c r="U201"/>
  <c r="U194"/>
  <c r="U202" s="1"/>
  <c r="U180"/>
  <c r="U176"/>
  <c r="U168"/>
  <c r="U165"/>
  <c r="U184" s="1"/>
  <c r="U203" s="1"/>
  <c r="U207" s="1"/>
  <c r="U209" s="1"/>
  <c r="U212" s="1"/>
  <c r="W67"/>
  <c r="V168"/>
  <c r="W168"/>
  <c r="W109" i="7" l="1"/>
  <c r="AA109" s="1"/>
  <c r="Z64"/>
  <c r="Z53"/>
  <c r="Z37"/>
  <c r="W20"/>
  <c r="V203"/>
  <c r="Y184"/>
  <c r="Z202"/>
  <c r="AA202"/>
  <c r="X20"/>
  <c r="Z20"/>
  <c r="AA29"/>
  <c r="AA46"/>
  <c r="AA67"/>
  <c r="V72"/>
  <c r="Y72" s="1"/>
  <c r="B80"/>
  <c r="D80"/>
  <c r="F80"/>
  <c r="H80"/>
  <c r="J80"/>
  <c r="L80"/>
  <c r="N80"/>
  <c r="P80"/>
  <c r="R80"/>
  <c r="C84"/>
  <c r="E84"/>
  <c r="G84"/>
  <c r="I84"/>
  <c r="K84"/>
  <c r="M84"/>
  <c r="Z109"/>
  <c r="Z114"/>
  <c r="Z123"/>
  <c r="AA133"/>
  <c r="C147"/>
  <c r="E147"/>
  <c r="G147"/>
  <c r="I147"/>
  <c r="K147"/>
  <c r="M147"/>
  <c r="O147"/>
  <c r="Q147"/>
  <c r="B151"/>
  <c r="D151"/>
  <c r="F151"/>
  <c r="H151"/>
  <c r="J151"/>
  <c r="L151"/>
  <c r="Q155"/>
  <c r="AA165"/>
  <c r="Y168"/>
  <c r="AA168"/>
  <c r="Z176"/>
  <c r="Z180"/>
  <c r="U184"/>
  <c r="W184"/>
  <c r="Y194"/>
  <c r="AA194"/>
  <c r="Z201"/>
  <c r="AA206"/>
  <c r="AA20"/>
  <c r="U45"/>
  <c r="X45" s="1"/>
  <c r="W45"/>
  <c r="Y96"/>
  <c r="U67" i="3"/>
  <c r="U64"/>
  <c r="U53"/>
  <c r="U46"/>
  <c r="U45"/>
  <c r="U37"/>
  <c r="U29"/>
  <c r="U20" s="1"/>
  <c r="U72" s="1"/>
  <c r="AA55"/>
  <c r="U203" i="7" l="1"/>
  <c r="X184"/>
  <c r="W203"/>
  <c r="Z184"/>
  <c r="AA184"/>
  <c r="Y203"/>
  <c r="V207"/>
  <c r="U72"/>
  <c r="X72" s="1"/>
  <c r="AA45"/>
  <c r="Z45"/>
  <c r="W72"/>
  <c r="W105" i="3"/>
  <c r="W114"/>
  <c r="AA72" i="7" l="1"/>
  <c r="Z72"/>
  <c r="V209"/>
  <c r="Y209" s="1"/>
  <c r="Y207"/>
  <c r="W207"/>
  <c r="AA203"/>
  <c r="Z203"/>
  <c r="U207"/>
  <c r="X203"/>
  <c r="AA183" i="3"/>
  <c r="AA168"/>
  <c r="W176"/>
  <c r="Z176" s="1"/>
  <c r="W53"/>
  <c r="AA53" s="1"/>
  <c r="W123"/>
  <c r="W109" s="1"/>
  <c r="W201"/>
  <c r="AA67"/>
  <c r="W37"/>
  <c r="AA37" s="1"/>
  <c r="X194"/>
  <c r="AA201"/>
  <c r="W133"/>
  <c r="AA133" s="1"/>
  <c r="AA136"/>
  <c r="W165"/>
  <c r="AA165" s="1"/>
  <c r="W180"/>
  <c r="Z180" s="1"/>
  <c r="W194"/>
  <c r="Z194" s="1"/>
  <c r="W206"/>
  <c r="AA206" s="1"/>
  <c r="V184"/>
  <c r="Y184" s="1"/>
  <c r="V194"/>
  <c r="Y194" s="1"/>
  <c r="V201"/>
  <c r="Y201" s="1"/>
  <c r="V206"/>
  <c r="V96"/>
  <c r="V123"/>
  <c r="V109" s="1"/>
  <c r="V133"/>
  <c r="V29"/>
  <c r="V20" s="1"/>
  <c r="Y20" s="1"/>
  <c r="V46"/>
  <c r="V53"/>
  <c r="Y53" s="1"/>
  <c r="V64"/>
  <c r="V67"/>
  <c r="W46"/>
  <c r="AA46" s="1"/>
  <c r="W64"/>
  <c r="Z64" s="1"/>
  <c r="W29"/>
  <c r="AA204"/>
  <c r="AA205"/>
  <c r="AA208"/>
  <c r="AA200"/>
  <c r="AA197"/>
  <c r="AA193"/>
  <c r="AA191"/>
  <c r="AA172"/>
  <c r="AA173"/>
  <c r="AA174"/>
  <c r="AA175"/>
  <c r="AA177"/>
  <c r="AA178"/>
  <c r="AA179"/>
  <c r="AA180"/>
  <c r="AA181"/>
  <c r="AA182"/>
  <c r="AA171"/>
  <c r="AA169"/>
  <c r="AA166"/>
  <c r="AA164"/>
  <c r="AA163"/>
  <c r="AA134"/>
  <c r="AA135"/>
  <c r="AA132"/>
  <c r="AA128"/>
  <c r="AA126"/>
  <c r="AA118"/>
  <c r="AA114"/>
  <c r="AA102"/>
  <c r="AA101"/>
  <c r="AA65"/>
  <c r="AA66"/>
  <c r="AA68"/>
  <c r="AA69"/>
  <c r="AA58"/>
  <c r="AA54"/>
  <c r="AA51"/>
  <c r="AA50"/>
  <c r="AA49"/>
  <c r="AA47"/>
  <c r="AA34"/>
  <c r="AA30"/>
  <c r="AA31"/>
  <c r="AA32"/>
  <c r="AA21"/>
  <c r="B2"/>
  <c r="C2"/>
  <c r="C147" s="1"/>
  <c r="D2"/>
  <c r="E2"/>
  <c r="E147" s="1"/>
  <c r="F2"/>
  <c r="G2"/>
  <c r="G147" s="1"/>
  <c r="H2"/>
  <c r="I2"/>
  <c r="I147" s="1"/>
  <c r="J2"/>
  <c r="K2"/>
  <c r="K147" s="1"/>
  <c r="L2"/>
  <c r="M2"/>
  <c r="M147" s="1"/>
  <c r="N2"/>
  <c r="O2"/>
  <c r="O147" s="1"/>
  <c r="P2"/>
  <c r="Q2"/>
  <c r="Q147" s="1"/>
  <c r="R2"/>
  <c r="B6"/>
  <c r="B151" s="1"/>
  <c r="C6"/>
  <c r="D6"/>
  <c r="D151" s="1"/>
  <c r="E6"/>
  <c r="F6"/>
  <c r="F151" s="1"/>
  <c r="G6"/>
  <c r="H6"/>
  <c r="H151" s="1"/>
  <c r="I6"/>
  <c r="I151" s="1"/>
  <c r="J6"/>
  <c r="J151" s="1"/>
  <c r="K6"/>
  <c r="L6"/>
  <c r="L151" s="1"/>
  <c r="M6"/>
  <c r="M151" s="1"/>
  <c r="Q12"/>
  <c r="Q155" s="1"/>
  <c r="B80"/>
  <c r="C80"/>
  <c r="D80"/>
  <c r="E80"/>
  <c r="F80"/>
  <c r="G80"/>
  <c r="H80"/>
  <c r="I80"/>
  <c r="J80"/>
  <c r="K80"/>
  <c r="L80"/>
  <c r="M80"/>
  <c r="N80"/>
  <c r="O80"/>
  <c r="P80"/>
  <c r="Q80"/>
  <c r="R80"/>
  <c r="C84"/>
  <c r="D84"/>
  <c r="E84"/>
  <c r="F84"/>
  <c r="G84"/>
  <c r="H84"/>
  <c r="I84"/>
  <c r="J84"/>
  <c r="K84"/>
  <c r="L84"/>
  <c r="M84"/>
  <c r="R90"/>
  <c r="B147"/>
  <c r="D147"/>
  <c r="F147"/>
  <c r="H147"/>
  <c r="J147"/>
  <c r="L147"/>
  <c r="N147"/>
  <c r="P147"/>
  <c r="R147"/>
  <c r="C151"/>
  <c r="E151"/>
  <c r="G151"/>
  <c r="K151"/>
  <c r="A23" i="1"/>
  <c r="A22"/>
  <c r="A30"/>
  <c r="C21"/>
  <c r="T3" i="3" s="1"/>
  <c r="A19" i="2"/>
  <c r="A16"/>
  <c r="R26"/>
  <c r="B8"/>
  <c r="C8"/>
  <c r="D8"/>
  <c r="E8"/>
  <c r="F8"/>
  <c r="G8"/>
  <c r="H8"/>
  <c r="I8"/>
  <c r="J8"/>
  <c r="K8"/>
  <c r="L8"/>
  <c r="A8"/>
  <c r="B4"/>
  <c r="C4"/>
  <c r="D4"/>
  <c r="E4"/>
  <c r="F4"/>
  <c r="G4"/>
  <c r="H4"/>
  <c r="I4"/>
  <c r="J4"/>
  <c r="K4"/>
  <c r="L4"/>
  <c r="M4"/>
  <c r="N4"/>
  <c r="O4"/>
  <c r="P4"/>
  <c r="Q4"/>
  <c r="A4"/>
  <c r="U19"/>
  <c r="Z165" i="3"/>
  <c r="Z168"/>
  <c r="Z169"/>
  <c r="G52" i="6" s="1"/>
  <c r="Z181" i="3"/>
  <c r="G64" i="6" s="1"/>
  <c r="Z182" i="3"/>
  <c r="Z201"/>
  <c r="Y165"/>
  <c r="Y168"/>
  <c r="Y169"/>
  <c r="Y176"/>
  <c r="Y180"/>
  <c r="Y181"/>
  <c r="Y182"/>
  <c r="Y206"/>
  <c r="Y212"/>
  <c r="X165"/>
  <c r="C48" i="6" s="1"/>
  <c r="X169" i="3"/>
  <c r="X176"/>
  <c r="X180"/>
  <c r="X181"/>
  <c r="X182"/>
  <c r="C65" i="6" s="1"/>
  <c r="Z211" i="3"/>
  <c r="Y211"/>
  <c r="X211"/>
  <c r="Z210"/>
  <c r="Y210"/>
  <c r="X210"/>
  <c r="Z208"/>
  <c r="Y208"/>
  <c r="X208"/>
  <c r="Z205"/>
  <c r="Y205"/>
  <c r="X205"/>
  <c r="Z204"/>
  <c r="Y204"/>
  <c r="X204"/>
  <c r="Z200"/>
  <c r="Y200"/>
  <c r="X200"/>
  <c r="Z199"/>
  <c r="Y199"/>
  <c r="X199"/>
  <c r="Z198"/>
  <c r="Y198"/>
  <c r="X198"/>
  <c r="Z197"/>
  <c r="Y197"/>
  <c r="X197"/>
  <c r="Z196"/>
  <c r="Y196"/>
  <c r="X196"/>
  <c r="Z195"/>
  <c r="Y195"/>
  <c r="X195"/>
  <c r="Z193"/>
  <c r="Y193"/>
  <c r="X193"/>
  <c r="Z192"/>
  <c r="Y192"/>
  <c r="X192"/>
  <c r="Z191"/>
  <c r="Y191"/>
  <c r="X191"/>
  <c r="Z190"/>
  <c r="Y190"/>
  <c r="X190"/>
  <c r="Z189"/>
  <c r="Y189"/>
  <c r="X189"/>
  <c r="Z188"/>
  <c r="Y188"/>
  <c r="X188"/>
  <c r="Z187"/>
  <c r="Y187"/>
  <c r="X187"/>
  <c r="Z186"/>
  <c r="Y186"/>
  <c r="X186"/>
  <c r="Z185"/>
  <c r="Y185"/>
  <c r="X185"/>
  <c r="Z183"/>
  <c r="Y183"/>
  <c r="X183"/>
  <c r="Z179"/>
  <c r="Y179"/>
  <c r="X179"/>
  <c r="Z178"/>
  <c r="G61" i="6" s="1"/>
  <c r="Y178" i="3"/>
  <c r="X178"/>
  <c r="Z177"/>
  <c r="Y177"/>
  <c r="X177"/>
  <c r="Z175"/>
  <c r="G58" i="6" s="1"/>
  <c r="Y175" i="3"/>
  <c r="X175"/>
  <c r="Z174"/>
  <c r="Y174"/>
  <c r="X174"/>
  <c r="Z173"/>
  <c r="G56" i="6" s="1"/>
  <c r="Y173" i="3"/>
  <c r="X173"/>
  <c r="Z172"/>
  <c r="Y172"/>
  <c r="X172"/>
  <c r="Z171"/>
  <c r="G54" i="6" s="1"/>
  <c r="Y171" i="3"/>
  <c r="X171"/>
  <c r="Z170"/>
  <c r="Y170"/>
  <c r="X170"/>
  <c r="Z167"/>
  <c r="G50" i="6" s="1"/>
  <c r="Y167" i="3"/>
  <c r="X167"/>
  <c r="Z166"/>
  <c r="G49" i="6" s="1"/>
  <c r="Y166" i="3"/>
  <c r="X166"/>
  <c r="C49" i="6" s="1"/>
  <c r="Z164" i="3"/>
  <c r="Y164"/>
  <c r="X164"/>
  <c r="Z163"/>
  <c r="Y163"/>
  <c r="X163"/>
  <c r="Z105"/>
  <c r="Z110"/>
  <c r="Z114"/>
  <c r="Y96"/>
  <c r="Y105"/>
  <c r="Y110"/>
  <c r="Y114"/>
  <c r="Y133"/>
  <c r="X96"/>
  <c r="X105"/>
  <c r="X110"/>
  <c r="X114"/>
  <c r="X123"/>
  <c r="X133"/>
  <c r="Z137"/>
  <c r="Y137"/>
  <c r="X137"/>
  <c r="Z136"/>
  <c r="Y136"/>
  <c r="X136"/>
  <c r="Z135"/>
  <c r="Y135"/>
  <c r="X135"/>
  <c r="Z134"/>
  <c r="Y134"/>
  <c r="X134"/>
  <c r="Z132"/>
  <c r="Y132"/>
  <c r="X132"/>
  <c r="Z131"/>
  <c r="Y131"/>
  <c r="X131"/>
  <c r="Z130"/>
  <c r="Y130"/>
  <c r="X130"/>
  <c r="Z129"/>
  <c r="Y129"/>
  <c r="X129"/>
  <c r="Z128"/>
  <c r="Y128"/>
  <c r="X128"/>
  <c r="Z127"/>
  <c r="Y127"/>
  <c r="X127"/>
  <c r="Z126"/>
  <c r="Y126"/>
  <c r="X126"/>
  <c r="Z125"/>
  <c r="Y125"/>
  <c r="X125"/>
  <c r="Z124"/>
  <c r="Y124"/>
  <c r="X124"/>
  <c r="Z122"/>
  <c r="Y122"/>
  <c r="X122"/>
  <c r="Z121"/>
  <c r="Y121"/>
  <c r="X121"/>
  <c r="Z120"/>
  <c r="Y120"/>
  <c r="X120"/>
  <c r="Z119"/>
  <c r="Y119"/>
  <c r="X119"/>
  <c r="Z118"/>
  <c r="Y118"/>
  <c r="X118"/>
  <c r="Z117"/>
  <c r="Y117"/>
  <c r="X117"/>
  <c r="Z116"/>
  <c r="Y116"/>
  <c r="X116"/>
  <c r="Z115"/>
  <c r="Y115"/>
  <c r="X115"/>
  <c r="Z113"/>
  <c r="Y113"/>
  <c r="X113"/>
  <c r="Z112"/>
  <c r="Y112"/>
  <c r="X112"/>
  <c r="Z111"/>
  <c r="Y111"/>
  <c r="X111"/>
  <c r="Z108"/>
  <c r="Y108"/>
  <c r="X108"/>
  <c r="Z107"/>
  <c r="Y107"/>
  <c r="X107"/>
  <c r="Z106"/>
  <c r="Y106"/>
  <c r="X106"/>
  <c r="Y104"/>
  <c r="X104"/>
  <c r="Z103"/>
  <c r="Y103"/>
  <c r="X103"/>
  <c r="Z102"/>
  <c r="Y102"/>
  <c r="X102"/>
  <c r="Z101"/>
  <c r="Y101"/>
  <c r="X101"/>
  <c r="Z100"/>
  <c r="Y100"/>
  <c r="X100"/>
  <c r="Z99"/>
  <c r="Y99"/>
  <c r="X99"/>
  <c r="Z98"/>
  <c r="Y98"/>
  <c r="X98"/>
  <c r="Z97"/>
  <c r="Y97"/>
  <c r="X97"/>
  <c r="Z21"/>
  <c r="Z29"/>
  <c r="Z46"/>
  <c r="Z59"/>
  <c r="Z67"/>
  <c r="Y21"/>
  <c r="Y29"/>
  <c r="Y37"/>
  <c r="Y46"/>
  <c r="Y59"/>
  <c r="Y64"/>
  <c r="Y67"/>
  <c r="X21"/>
  <c r="X29"/>
  <c r="X37"/>
  <c r="X46"/>
  <c r="H93" i="6" s="1"/>
  <c r="X53" i="3"/>
  <c r="X59"/>
  <c r="X64"/>
  <c r="X67"/>
  <c r="Z71"/>
  <c r="Y71"/>
  <c r="X71"/>
  <c r="Z70"/>
  <c r="Y70"/>
  <c r="X70"/>
  <c r="Z69"/>
  <c r="Y69"/>
  <c r="X69"/>
  <c r="Z68"/>
  <c r="Y68"/>
  <c r="X68"/>
  <c r="Z66"/>
  <c r="Y66"/>
  <c r="X66"/>
  <c r="Z65"/>
  <c r="Y65"/>
  <c r="X65"/>
  <c r="Z63"/>
  <c r="Y63"/>
  <c r="X63"/>
  <c r="Z62"/>
  <c r="Y62"/>
  <c r="X62"/>
  <c r="Z61"/>
  <c r="Y61"/>
  <c r="X61"/>
  <c r="Z60"/>
  <c r="Y60"/>
  <c r="X60"/>
  <c r="Z58"/>
  <c r="Y58"/>
  <c r="X58"/>
  <c r="Z57"/>
  <c r="Y57"/>
  <c r="X57"/>
  <c r="Z56"/>
  <c r="Y56"/>
  <c r="X56"/>
  <c r="Z55"/>
  <c r="Y55"/>
  <c r="X55"/>
  <c r="Z54"/>
  <c r="Y54"/>
  <c r="X54"/>
  <c r="Z52"/>
  <c r="Y52"/>
  <c r="X52"/>
  <c r="Z51"/>
  <c r="Y51"/>
  <c r="X51"/>
  <c r="Z50"/>
  <c r="Y50"/>
  <c r="X50"/>
  <c r="Z49"/>
  <c r="Y49"/>
  <c r="X49"/>
  <c r="Z48"/>
  <c r="Y48"/>
  <c r="X48"/>
  <c r="Z47"/>
  <c r="Y47"/>
  <c r="X47"/>
  <c r="Z44"/>
  <c r="Y44"/>
  <c r="X44"/>
  <c r="Z43"/>
  <c r="Y43"/>
  <c r="X43"/>
  <c r="Z42"/>
  <c r="Y42"/>
  <c r="X42"/>
  <c r="Z41"/>
  <c r="Y41"/>
  <c r="X41"/>
  <c r="Z40"/>
  <c r="Y40"/>
  <c r="X40"/>
  <c r="Z39"/>
  <c r="Y39"/>
  <c r="X39"/>
  <c r="Z38"/>
  <c r="Y38"/>
  <c r="X38"/>
  <c r="Z36"/>
  <c r="Y36"/>
  <c r="X36"/>
  <c r="Z35"/>
  <c r="Y35"/>
  <c r="X35"/>
  <c r="Z34"/>
  <c r="Y34"/>
  <c r="X34"/>
  <c r="Z33"/>
  <c r="Y33"/>
  <c r="X33"/>
  <c r="Z32"/>
  <c r="Y32"/>
  <c r="X32"/>
  <c r="Z31"/>
  <c r="Y31"/>
  <c r="X31"/>
  <c r="Z30"/>
  <c r="Y30"/>
  <c r="X30"/>
  <c r="Z28"/>
  <c r="Y28"/>
  <c r="X28"/>
  <c r="Z27"/>
  <c r="Y27"/>
  <c r="X27"/>
  <c r="Z26"/>
  <c r="Y26"/>
  <c r="X26"/>
  <c r="Z24"/>
  <c r="Y24"/>
  <c r="X24"/>
  <c r="Z23"/>
  <c r="Y23"/>
  <c r="X23"/>
  <c r="Z22"/>
  <c r="Y22"/>
  <c r="X22"/>
  <c r="H90" i="6"/>
  <c r="H81"/>
  <c r="I97"/>
  <c r="H97"/>
  <c r="G48"/>
  <c r="G65"/>
  <c r="G62"/>
  <c r="G60"/>
  <c r="G57"/>
  <c r="G55"/>
  <c r="C50"/>
  <c r="H115"/>
  <c r="C64"/>
  <c r="C62"/>
  <c r="C61"/>
  <c r="C60"/>
  <c r="C58"/>
  <c r="C57"/>
  <c r="C56"/>
  <c r="C55"/>
  <c r="C54"/>
  <c r="C52"/>
  <c r="A5"/>
  <c r="A107" s="1"/>
  <c r="A1"/>
  <c r="A103" s="1"/>
  <c r="T6" i="3"/>
  <c r="T2"/>
  <c r="T10"/>
  <c r="T5"/>
  <c r="A74" i="6" l="1"/>
  <c r="R88" i="3"/>
  <c r="B84"/>
  <c r="AA207" i="7"/>
  <c r="W209"/>
  <c r="Z207"/>
  <c r="U209"/>
  <c r="X207"/>
  <c r="H84" i="6"/>
  <c r="T7" i="3"/>
  <c r="T1"/>
  <c r="T4"/>
  <c r="T8"/>
  <c r="I90" i="6"/>
  <c r="Z53" i="3"/>
  <c r="Z37"/>
  <c r="Y123"/>
  <c r="Z206"/>
  <c r="I14" i="6" s="1"/>
  <c r="W20" i="3"/>
  <c r="Z20" s="1"/>
  <c r="AA29"/>
  <c r="G51" i="6"/>
  <c r="G53" s="1"/>
  <c r="Z123" i="3"/>
  <c r="I84" i="6" s="1"/>
  <c r="C63"/>
  <c r="W45" i="3"/>
  <c r="Z133"/>
  <c r="AA123"/>
  <c r="X184"/>
  <c r="H10" i="6" s="1"/>
  <c r="I93"/>
  <c r="X201" i="3"/>
  <c r="X168"/>
  <c r="C51" i="6" s="1"/>
  <c r="C53" s="1"/>
  <c r="V202" i="3"/>
  <c r="Y202" s="1"/>
  <c r="G63" i="6"/>
  <c r="AA64" i="3"/>
  <c r="Z45"/>
  <c r="W72"/>
  <c r="Z72" s="1"/>
  <c r="I124" i="6" s="1"/>
  <c r="V138" i="3"/>
  <c r="Y138" s="1"/>
  <c r="Y109"/>
  <c r="V45"/>
  <c r="V72" s="1"/>
  <c r="Y72" s="1"/>
  <c r="AA194"/>
  <c r="AA176"/>
  <c r="W202"/>
  <c r="Z202" s="1"/>
  <c r="I12" i="6" s="1"/>
  <c r="W184" i="3"/>
  <c r="Z184" s="1"/>
  <c r="A39" i="6"/>
  <c r="A70"/>
  <c r="A43"/>
  <c r="C59"/>
  <c r="G59"/>
  <c r="X206" i="3"/>
  <c r="H14" i="6" s="1"/>
  <c r="AA202" i="3"/>
  <c r="C66" i="6"/>
  <c r="Y45" i="3"/>
  <c r="AA109"/>
  <c r="Z109"/>
  <c r="V203"/>
  <c r="V207" s="1"/>
  <c r="X45"/>
  <c r="X20"/>
  <c r="H118" i="6" s="1"/>
  <c r="X138" i="3"/>
  <c r="X109"/>
  <c r="H112" i="6" s="1"/>
  <c r="U212" i="7" l="1"/>
  <c r="X209"/>
  <c r="Z209"/>
  <c r="W212"/>
  <c r="AA209"/>
  <c r="I78" i="6"/>
  <c r="I121"/>
  <c r="AA20" i="3"/>
  <c r="H28" i="6"/>
  <c r="I81"/>
  <c r="I55"/>
  <c r="I58"/>
  <c r="I54"/>
  <c r="I63"/>
  <c r="I65"/>
  <c r="I61"/>
  <c r="I56"/>
  <c r="G66"/>
  <c r="I66" s="1"/>
  <c r="I64"/>
  <c r="I62"/>
  <c r="I60"/>
  <c r="I57"/>
  <c r="C67"/>
  <c r="D67" s="1"/>
  <c r="D56"/>
  <c r="D55"/>
  <c r="D59"/>
  <c r="D63"/>
  <c r="D58"/>
  <c r="D54"/>
  <c r="D62"/>
  <c r="D57"/>
  <c r="D65"/>
  <c r="D61"/>
  <c r="D64"/>
  <c r="D60"/>
  <c r="D66"/>
  <c r="W203" i="3"/>
  <c r="W207" s="1"/>
  <c r="AA184"/>
  <c r="I87" i="6"/>
  <c r="AA45" i="3"/>
  <c r="I59" i="6"/>
  <c r="X202" i="3"/>
  <c r="H12" i="6" s="1"/>
  <c r="AA72" i="3"/>
  <c r="X72"/>
  <c r="X203"/>
  <c r="I28" i="6"/>
  <c r="I10"/>
  <c r="G67"/>
  <c r="I67" s="1"/>
  <c r="H121"/>
  <c r="H78"/>
  <c r="H87"/>
  <c r="Y203" i="3"/>
  <c r="Z212" i="7" l="1"/>
  <c r="AA212"/>
  <c r="W104"/>
  <c r="X212"/>
  <c r="U104"/>
  <c r="Z203" i="3"/>
  <c r="AA203"/>
  <c r="X207"/>
  <c r="H16" i="6" s="1"/>
  <c r="V209" i="3"/>
  <c r="Y209" s="1"/>
  <c r="Y207"/>
  <c r="Z207"/>
  <c r="I16" i="6" s="1"/>
  <c r="W209" i="3"/>
  <c r="H124" i="6"/>
  <c r="X104" i="7" l="1"/>
  <c r="U96"/>
  <c r="Z104"/>
  <c r="W96"/>
  <c r="AA104"/>
  <c r="AA207" i="3"/>
  <c r="X212"/>
  <c r="H20" i="6" s="1"/>
  <c r="W212" i="3"/>
  <c r="W104" s="1"/>
  <c r="Z209"/>
  <c r="AA96" i="7" l="1"/>
  <c r="W138"/>
  <c r="Z96"/>
  <c r="U138"/>
  <c r="X138" s="1"/>
  <c r="X96"/>
  <c r="W96" i="3"/>
  <c r="AA104"/>
  <c r="Z104"/>
  <c r="X209"/>
  <c r="H31" i="6" s="1"/>
  <c r="AA209" i="3"/>
  <c r="H18" i="6"/>
  <c r="I18"/>
  <c r="I34"/>
  <c r="AA212" i="3"/>
  <c r="Z212"/>
  <c r="I20" i="6" s="1"/>
  <c r="Z138" i="7" l="1"/>
  <c r="AA138"/>
  <c r="H34" i="6"/>
  <c r="AA96" i="3"/>
  <c r="Z96"/>
  <c r="W138"/>
  <c r="I115" i="6" l="1"/>
  <c r="I118"/>
  <c r="I112"/>
  <c r="I31"/>
  <c r="Z138" i="3"/>
  <c r="AA138"/>
</calcChain>
</file>

<file path=xl/sharedStrings.xml><?xml version="1.0" encoding="utf-8"?>
<sst xmlns="http://schemas.openxmlformats.org/spreadsheetml/2006/main" count="853" uniqueCount="416">
  <si>
    <t>Ügyfél neve</t>
  </si>
  <si>
    <t>Statisztikai számjel</t>
  </si>
  <si>
    <t>Ügyfél címe</t>
  </si>
  <si>
    <t>-</t>
  </si>
  <si>
    <t>Ügyfél telefonszáma</t>
  </si>
  <si>
    <t>Cégjegyzék szám</t>
  </si>
  <si>
    <t>Mérlegkészítés helye</t>
  </si>
  <si>
    <t>Mérlegzárás dátuma_m</t>
  </si>
  <si>
    <t>Mérlegzárás dátuma_n</t>
  </si>
  <si>
    <t>Mérlegzárás dátuma_a</t>
  </si>
  <si>
    <t>Mérleg aláírásának kelte _ m</t>
  </si>
  <si>
    <r>
      <t>Mérleg aláírásának kelte _ n</t>
    </r>
    <r>
      <rPr>
        <b/>
        <sz val="11"/>
        <color indexed="10"/>
        <rFont val="Garamond"/>
        <family val="1"/>
        <charset val="238"/>
      </rPr>
      <t xml:space="preserve"> </t>
    </r>
  </si>
  <si>
    <t xml:space="preserve">Mérleg aláírásának kelte _ a </t>
  </si>
  <si>
    <t xml:space="preserve">Hitelesítés dátuma </t>
  </si>
  <si>
    <r>
      <t>*</t>
    </r>
    <r>
      <rPr>
        <sz val="9"/>
        <color indexed="18"/>
        <rFont val="Garamond"/>
        <family val="1"/>
        <charset val="238"/>
      </rPr>
      <t xml:space="preserve"> Ha szeretne a magyar mérleghez hitelesít? záradékot, töltse ki a hitelesítés dátuma mez?t is!!</t>
    </r>
  </si>
  <si>
    <r>
      <t>Hitelesíto záradék (</t>
    </r>
    <r>
      <rPr>
        <b/>
        <sz val="12"/>
        <color indexed="18"/>
        <rFont val="Garamond"/>
        <family val="1"/>
        <charset val="238"/>
      </rPr>
      <t>i</t>
    </r>
    <r>
      <rPr>
        <sz val="8"/>
        <color indexed="24"/>
        <rFont val="Garamond"/>
        <family val="1"/>
        <charset val="238"/>
      </rPr>
      <t>gen</t>
    </r>
    <r>
      <rPr>
        <b/>
        <sz val="12"/>
        <color indexed="24"/>
        <rFont val="Garamond"/>
        <family val="1"/>
        <charset val="238"/>
      </rPr>
      <t>/</t>
    </r>
    <r>
      <rPr>
        <b/>
        <sz val="12"/>
        <color indexed="18"/>
        <rFont val="Garamond"/>
        <family val="1"/>
        <charset val="238"/>
      </rPr>
      <t>n</t>
    </r>
    <r>
      <rPr>
        <b/>
        <sz val="8"/>
        <color indexed="24"/>
        <rFont val="Garamond"/>
        <family val="1"/>
        <charset val="238"/>
      </rPr>
      <t>em</t>
    </r>
    <r>
      <rPr>
        <b/>
        <sz val="12"/>
        <color indexed="24"/>
        <rFont val="Garamond"/>
        <family val="1"/>
        <charset val="238"/>
      </rPr>
      <t>)</t>
    </r>
    <r>
      <rPr>
        <b/>
        <sz val="12"/>
        <color indexed="61"/>
        <rFont val="Garamond"/>
        <family val="1"/>
        <charset val="238"/>
      </rPr>
      <t xml:space="preserve"> </t>
    </r>
    <r>
      <rPr>
        <b/>
        <sz val="12"/>
        <color indexed="10"/>
        <rFont val="Garamond"/>
        <family val="1"/>
        <charset val="238"/>
      </rPr>
      <t>*</t>
    </r>
  </si>
  <si>
    <t xml:space="preserve">azok könyvelési és bizonylati alátámasztását az érvényes </t>
  </si>
  <si>
    <t>könyvvizsgálati standardokban foglaltak szerint felülvizsgáltam, és ennek</t>
  </si>
  <si>
    <t xml:space="preserve">alapján elegendo és megfelelo bizonyosságot szereztem arról, </t>
  </si>
  <si>
    <t xml:space="preserve">hogy beszámolót a Számviteli Törvényben és az általános számviteli elvek </t>
  </si>
  <si>
    <t>szerint készítették el. A beszámoló a vállalkozó vagyoni, pénzügyi és</t>
  </si>
  <si>
    <t xml:space="preserve">jövedelmi helyzetérol megbízható és valós képet ad. </t>
  </si>
  <si>
    <t>a vállalkozás megnevezése</t>
  </si>
  <si>
    <t>a vállalkozás címe, telefonszáma</t>
  </si>
  <si>
    <t xml:space="preserve">Keltezés: </t>
  </si>
  <si>
    <t>PH.</t>
  </si>
  <si>
    <t>a vállalkozás vezetoje</t>
  </si>
  <si>
    <t>(képviseloje)</t>
  </si>
  <si>
    <t>MÉRLEG</t>
  </si>
  <si>
    <t>MÉRLEG Eszközök (aktívák)</t>
  </si>
  <si>
    <t>adatok ezer Ft-ban</t>
  </si>
  <si>
    <t>A tétel megnevezése</t>
  </si>
  <si>
    <t>Elozo év</t>
  </si>
  <si>
    <t>Elozo év(ek) 
módosításai</t>
  </si>
  <si>
    <t>Tárgyév</t>
  </si>
  <si>
    <t>01.</t>
  </si>
  <si>
    <t>A. Befektetett eszközök (02.+10.+18. sor)</t>
  </si>
  <si>
    <t>02.</t>
  </si>
  <si>
    <t xml:space="preserve">  I. IMMATERIÁLIS JAVAK (03.-09. sorok)</t>
  </si>
  <si>
    <t>03.</t>
  </si>
  <si>
    <t xml:space="preserve">    1.Alapítás-átszervezés aktivált értéke</t>
  </si>
  <si>
    <t>04.</t>
  </si>
  <si>
    <t xml:space="preserve">    2.Kísérleti fejlesztés aktivált értéke</t>
  </si>
  <si>
    <t>05.</t>
  </si>
  <si>
    <t xml:space="preserve">    3.Vagyoni értéku jogok</t>
  </si>
  <si>
    <t>06.</t>
  </si>
  <si>
    <t xml:space="preserve">    4.Szellemi termékek</t>
  </si>
  <si>
    <t>07.</t>
  </si>
  <si>
    <t xml:space="preserve">    5.Üzleti vagy cégérték</t>
  </si>
  <si>
    <t>08.</t>
  </si>
  <si>
    <t xml:space="preserve">    6.Immateriális javakra adott elolegek</t>
  </si>
  <si>
    <t>09.</t>
  </si>
  <si>
    <t xml:space="preserve">    7.Immateriális javak értékhelyesbítése</t>
  </si>
  <si>
    <t>10.</t>
  </si>
  <si>
    <t xml:space="preserve"> II. TÁRGYI ESZKÖZÖK (11.-17. sorok)</t>
  </si>
  <si>
    <t>11.</t>
  </si>
  <si>
    <t xml:space="preserve">    1.Ingatlanok és a kapcsolódó vagyoni értéku jogok</t>
  </si>
  <si>
    <t>12.</t>
  </si>
  <si>
    <t xml:space="preserve">    2.Muszaki berendezések, gépek, jármuvek</t>
  </si>
  <si>
    <t>13.</t>
  </si>
  <si>
    <t xml:space="preserve">    3.Egyéb berendezések, felszerelések, jármuvek</t>
  </si>
  <si>
    <t>14.</t>
  </si>
  <si>
    <t xml:space="preserve">    4.Tenyészállatok</t>
  </si>
  <si>
    <t>15.</t>
  </si>
  <si>
    <t xml:space="preserve">    5.Beruházások, felújítások</t>
  </si>
  <si>
    <t>16.</t>
  </si>
  <si>
    <t xml:space="preserve">    6.Beruházásokra adott elolegek</t>
  </si>
  <si>
    <t>17.</t>
  </si>
  <si>
    <t xml:space="preserve">    7.Tárgyi eszközök értékhelyesbítése</t>
  </si>
  <si>
    <t>18.</t>
  </si>
  <si>
    <t>III. BEFEKTETETT PÉNZÜGYI ESZKÖZÖK (19.-25. sorok)</t>
  </si>
  <si>
    <t>19.</t>
  </si>
  <si>
    <t xml:space="preserve">    1.Tartós részesedés kapcsolt vállalkozásban</t>
  </si>
  <si>
    <t>20.</t>
  </si>
  <si>
    <t xml:space="preserve">    2.Tartósan adott kölcsön kapcsolt vállalkozásban</t>
  </si>
  <si>
    <t>21.</t>
  </si>
  <si>
    <t xml:space="preserve">    3.Egyéb tartós részesedés</t>
  </si>
  <si>
    <t>22.</t>
  </si>
  <si>
    <t xml:space="preserve">    4.Tartósan adott kölcsön egyéb részesedési viszonyban álló vállalkozásban</t>
  </si>
  <si>
    <t>23.</t>
  </si>
  <si>
    <t xml:space="preserve">    5.Egyéb tartósan adott kölcsön</t>
  </si>
  <si>
    <t>24.</t>
  </si>
  <si>
    <t xml:space="preserve">    6.Tartós hitelviszonyt megtestesíto értékpapír</t>
  </si>
  <si>
    <t>25.</t>
  </si>
  <si>
    <t xml:space="preserve">    7.Befektetett pénzügyi eszközök értékhelyesbítése</t>
  </si>
  <si>
    <t>26.</t>
  </si>
  <si>
    <t>B. Forgóeszközök (27.+34.+40.+45. sor)</t>
  </si>
  <si>
    <t>27.</t>
  </si>
  <si>
    <t xml:space="preserve">  I. KÉSZLETEK (28.-33. sorok)</t>
  </si>
  <si>
    <t>28.</t>
  </si>
  <si>
    <t xml:space="preserve">    1.Anyagok</t>
  </si>
  <si>
    <t>29.</t>
  </si>
  <si>
    <t xml:space="preserve">    2.Befejezetlen termelés és félkész termékek</t>
  </si>
  <si>
    <t>30.</t>
  </si>
  <si>
    <t xml:space="preserve">    3.Növendék-, hízó és egyéb állatok</t>
  </si>
  <si>
    <t>31.</t>
  </si>
  <si>
    <t xml:space="preserve">    4.Késztermékek</t>
  </si>
  <si>
    <t>32.</t>
  </si>
  <si>
    <t xml:space="preserve">    5.Áruk</t>
  </si>
  <si>
    <t>33.</t>
  </si>
  <si>
    <t xml:space="preserve">    6.Készeletekre adott elolegek</t>
  </si>
  <si>
    <t>34.</t>
  </si>
  <si>
    <t xml:space="preserve"> II. KÖVETELÉSEK (35.-39.sorok)</t>
  </si>
  <si>
    <t>35.</t>
  </si>
  <si>
    <t xml:space="preserve">    1.Követelések áruszállításból és szolgáltatásokból (vevok)</t>
  </si>
  <si>
    <t>36.</t>
  </si>
  <si>
    <t xml:space="preserve">    2.Követelések kapcsolt vállalkozással szemben</t>
  </si>
  <si>
    <t>37.</t>
  </si>
  <si>
    <t xml:space="preserve">    3.Követelések egyéb részesedési viszonyban lévo vállalkozással szemben</t>
  </si>
  <si>
    <t>38.</t>
  </si>
  <si>
    <t xml:space="preserve">    4. Váltókövetelések</t>
  </si>
  <si>
    <t>39.</t>
  </si>
  <si>
    <t xml:space="preserve">    5.Egyéb követelések</t>
  </si>
  <si>
    <t>40.</t>
  </si>
  <si>
    <t>III. ÉRTÉKPAPÍROK (41.-44. sorok)</t>
  </si>
  <si>
    <t>41.</t>
  </si>
  <si>
    <t xml:space="preserve">    1.Részesedés kapcsolt vállalkozásban</t>
  </si>
  <si>
    <t>42.</t>
  </si>
  <si>
    <t xml:space="preserve">    2.Egyéb részesedés</t>
  </si>
  <si>
    <t>43.</t>
  </si>
  <si>
    <t xml:space="preserve">    3.Saját részvények, saját üzletrészek</t>
  </si>
  <si>
    <t>44.</t>
  </si>
  <si>
    <t xml:space="preserve">    4. Forgatási célú hitelviszonyt megtestesíto értékpapírok</t>
  </si>
  <si>
    <t>45.</t>
  </si>
  <si>
    <t xml:space="preserve"> IV. PÉNZESZKÖZÖK (46.-47. sorok)</t>
  </si>
  <si>
    <t>46.</t>
  </si>
  <si>
    <t xml:space="preserve">    1.Pénztár, csekkek</t>
  </si>
  <si>
    <t>47.</t>
  </si>
  <si>
    <t xml:space="preserve">    2.Bankbetétek</t>
  </si>
  <si>
    <t>48.</t>
  </si>
  <si>
    <t>C. Aktív idobeli elhatárolások</t>
  </si>
  <si>
    <t>49.</t>
  </si>
  <si>
    <t xml:space="preserve">    1.Bevételek aktív idobeli elhatárolása</t>
  </si>
  <si>
    <t>50.</t>
  </si>
  <si>
    <t xml:space="preserve">    2.Költségek, ráfordítások aktív idobeli elhatárolása</t>
  </si>
  <si>
    <t>51.</t>
  </si>
  <si>
    <t xml:space="preserve">    3.Halasztott ráfordítások</t>
  </si>
  <si>
    <t>52.</t>
  </si>
  <si>
    <t>ESZKÖZÖK (AKTÍVÁK) ÖSSZESEN  (01.+26.+48. sor)</t>
  </si>
  <si>
    <t>MÉRLEG Források (passzívák)</t>
  </si>
  <si>
    <t>53.</t>
  </si>
  <si>
    <t xml:space="preserve">  D. Saját toke (54.+56.+57.+58.+59.+60.+61.sor)</t>
  </si>
  <si>
    <t>54.</t>
  </si>
  <si>
    <t xml:space="preserve">   I. JEGYZETT TOKE</t>
  </si>
  <si>
    <t>55.</t>
  </si>
  <si>
    <t xml:space="preserve">      Ebbol: visszavásárolt tulajdoni részesedés névértéken</t>
  </si>
  <si>
    <t>56.</t>
  </si>
  <si>
    <t xml:space="preserve">  II.JEGYZETT, DE MÉG BE NEM FIZETETT TOKE       (-)</t>
  </si>
  <si>
    <t>57.</t>
  </si>
  <si>
    <t xml:space="preserve"> III.TOKETARTALÉK</t>
  </si>
  <si>
    <t>58.</t>
  </si>
  <si>
    <t xml:space="preserve"> IV.EREDMÉNYTARTALÉK</t>
  </si>
  <si>
    <t>59.</t>
  </si>
  <si>
    <t xml:space="preserve">  V.LEKÖTÖTT TARTALÉK</t>
  </si>
  <si>
    <t>60.</t>
  </si>
  <si>
    <t xml:space="preserve"> VI.ÉRTÉKELÉSI TARTALÉK</t>
  </si>
  <si>
    <t>61.</t>
  </si>
  <si>
    <t>VII.MÉRLEG SZERINTI EREDMÉNY</t>
  </si>
  <si>
    <t>62.</t>
  </si>
  <si>
    <t xml:space="preserve"> E. Céltartalékok (63.-65. sorok)</t>
  </si>
  <si>
    <t>63.</t>
  </si>
  <si>
    <t xml:space="preserve">     1. Céltartalék a várható kötelezettségekre</t>
  </si>
  <si>
    <t>64.</t>
  </si>
  <si>
    <t xml:space="preserve">     2. Céltartalék a jövobeni költségekre</t>
  </si>
  <si>
    <t>65.</t>
  </si>
  <si>
    <t xml:space="preserve">     3. Egyéb céltartalék</t>
  </si>
  <si>
    <t>66.</t>
  </si>
  <si>
    <t xml:space="preserve"> F. Kötelezettségek (67.+71.+80. sor)</t>
  </si>
  <si>
    <t>67.</t>
  </si>
  <si>
    <t xml:space="preserve">  I. HÁTRASOROLT KÖTELEZETTSÉGEK (68.-70. sorok)</t>
  </si>
  <si>
    <t>68.</t>
  </si>
  <si>
    <t xml:space="preserve">     1.Hátrasorolt kötelezettségek kapcsolt vállalkozással szemben</t>
  </si>
  <si>
    <t>69.</t>
  </si>
  <si>
    <r>
      <t xml:space="preserve">     </t>
    </r>
    <r>
      <rPr>
        <sz val="9"/>
        <color indexed="18"/>
        <rFont val="Garamond"/>
        <family val="1"/>
        <charset val="238"/>
      </rPr>
      <t>2.Hátrasorolt köt. egyéb részesedési viszonyban lévo vállalk. szemben</t>
    </r>
  </si>
  <si>
    <t>70.</t>
  </si>
  <si>
    <t xml:space="preserve">     3.Hátrasorolt kötelezettségek egyéb gazdálkodóval szemben</t>
  </si>
  <si>
    <t>71.</t>
  </si>
  <si>
    <t xml:space="preserve"> II. HOSSZÚ LEJÁRATÚ KÖTELEZETTSÉGEK (72.-79. sorok)</t>
  </si>
  <si>
    <t>72.</t>
  </si>
  <si>
    <t xml:space="preserve">     1.Hosszú lejáratra kapott kölcsönök</t>
  </si>
  <si>
    <t>73.</t>
  </si>
  <si>
    <t xml:space="preserve">     2.Átváltoztatható kötvények</t>
  </si>
  <si>
    <t>74.</t>
  </si>
  <si>
    <t xml:space="preserve">     3.Tartozások kötvénykibocsátásból</t>
  </si>
  <si>
    <t>75.</t>
  </si>
  <si>
    <t xml:space="preserve">     4.Beruházási és fejlesztési hitelek</t>
  </si>
  <si>
    <t>76.</t>
  </si>
  <si>
    <t xml:space="preserve">     5.Egyéb hosszú lejáratú hitelek</t>
  </si>
  <si>
    <t>77.</t>
  </si>
  <si>
    <t xml:space="preserve">     6.Tartós kötelezettségek kapcsolt vállalkozással szemben</t>
  </si>
  <si>
    <t>78.</t>
  </si>
  <si>
    <t xml:space="preserve">     7. Tartós köt. egyéb részesedési viszonyban lévo vállalk. szemben</t>
  </si>
  <si>
    <t>79.</t>
  </si>
  <si>
    <t xml:space="preserve">     8.Egyéb hosszú lejáratú kötelezettségek</t>
  </si>
  <si>
    <t>80.</t>
  </si>
  <si>
    <t>III. RÖVID LEJÁRATÚ KÖTELEZETTSÉGEK (81.-89. sorok)</t>
  </si>
  <si>
    <t>81.</t>
  </si>
  <si>
    <t xml:space="preserve">     1.Rövid lejáratú kölcsönök</t>
  </si>
  <si>
    <t>82.</t>
  </si>
  <si>
    <t xml:space="preserve">     - ebbol: az átváltoztatható kötvények</t>
  </si>
  <si>
    <t>83.</t>
  </si>
  <si>
    <t xml:space="preserve">     2.Rövid lejáratú hitelek</t>
  </si>
  <si>
    <t>84.</t>
  </si>
  <si>
    <t xml:space="preserve">     3.Vevotol kapott elolegek</t>
  </si>
  <si>
    <t>85.</t>
  </si>
  <si>
    <t xml:space="preserve">     4.Kötelezettségek áruszállításból és szolgáltatásból (szállítók)</t>
  </si>
  <si>
    <t>86.</t>
  </si>
  <si>
    <t xml:space="preserve">     5.Váltótartozások</t>
  </si>
  <si>
    <t>87.</t>
  </si>
  <si>
    <t xml:space="preserve">     6.Rövid lejáratú kötelezettségek kapcsolt vállalkozással szemben</t>
  </si>
  <si>
    <t>88.</t>
  </si>
  <si>
    <t xml:space="preserve">     7. Rövid lej. köt. egyéb részesedési viszonyban lévo vállalk. szemb.</t>
  </si>
  <si>
    <t>89.</t>
  </si>
  <si>
    <t xml:space="preserve">     8.Egyéb rövid lejáratú kötelezettségek</t>
  </si>
  <si>
    <t>90.</t>
  </si>
  <si>
    <t>G. Passzív idobeli elhatárolások</t>
  </si>
  <si>
    <t>91.</t>
  </si>
  <si>
    <t xml:space="preserve">    1. Bevételek passzív idobeli elhatárolása</t>
  </si>
  <si>
    <t>92.</t>
  </si>
  <si>
    <t xml:space="preserve">    2.Költségek, ráfordítások passzív idobeli elhatárolása</t>
  </si>
  <si>
    <t>93.</t>
  </si>
  <si>
    <t xml:space="preserve">    3.Halasztott bevételek</t>
  </si>
  <si>
    <t>94.</t>
  </si>
  <si>
    <t>FORRÁSOK (PASSZÍVÁK) ÖSSZESEN (53.+62.+66.+90. sor)</t>
  </si>
  <si>
    <t>EREDMÉNYKIMUTATÁS</t>
  </si>
  <si>
    <t>"A" EREDMÉNYKIMUTATÁS</t>
  </si>
  <si>
    <t>(összköltség eljárással)</t>
  </si>
  <si>
    <t xml:space="preserve">   Belföldi értékesítés nettó árbevétele</t>
  </si>
  <si>
    <t xml:space="preserve">   Exportértékesítés nettó árbevétele</t>
  </si>
  <si>
    <t>I.</t>
  </si>
  <si>
    <t>Értékesítés nettó árbevétele (01.+02.)</t>
  </si>
  <si>
    <t xml:space="preserve">   Saját termelésu készletek állományváltozása</t>
  </si>
  <si>
    <t xml:space="preserve">   Saját eloállítású eszközök aktivált értéke</t>
  </si>
  <si>
    <t>II.</t>
  </si>
  <si>
    <t>Aktivált saját teljesítmények értéke (03.±04.)</t>
  </si>
  <si>
    <t>III.</t>
  </si>
  <si>
    <t>Egyéb bevételek</t>
  </si>
  <si>
    <t>Ebbol: visszaírt értékvesztés</t>
  </si>
  <si>
    <t xml:space="preserve">   Anyagköltség</t>
  </si>
  <si>
    <t xml:space="preserve">   Igénybe vett szolgáltatások értéke</t>
  </si>
  <si>
    <t xml:space="preserve">   Egyéb szolgáltatások értéke</t>
  </si>
  <si>
    <t xml:space="preserve">   Eladott áruk beszerzési értéke</t>
  </si>
  <si>
    <t xml:space="preserve">   Eladott (közvetített) szolgáltatások értéke</t>
  </si>
  <si>
    <t>IV.</t>
  </si>
  <si>
    <t>Anyagjellegu ráfordítások (05.+06.+07.+08.+09.)</t>
  </si>
  <si>
    <t xml:space="preserve">   Bérköltség</t>
  </si>
  <si>
    <t xml:space="preserve">   Személyi jellegu egyéb kifizetések</t>
  </si>
  <si>
    <t xml:space="preserve">   Bérjárulékok</t>
  </si>
  <si>
    <t>V.</t>
  </si>
  <si>
    <t>Személyi jellegu ráfordítások (10.+11.+12.)</t>
  </si>
  <si>
    <t>VI.</t>
  </si>
  <si>
    <t>Értékcsökkenési leírás</t>
  </si>
  <si>
    <t>VII.</t>
  </si>
  <si>
    <t>Egyéb ráfordítások</t>
  </si>
  <si>
    <t>Ebbol: értékvesztés</t>
  </si>
  <si>
    <t>A.</t>
  </si>
  <si>
    <t>ÜZEMI ( ÜZLETI) TEVÉKENYSÉG EREDMÉNYE (I.±II.+III.-IV.-V.-VI.-VII.)</t>
  </si>
  <si>
    <t xml:space="preserve">   Kapott (járó) osztalék és részesedés</t>
  </si>
  <si>
    <t xml:space="preserve">   Ebbol: kapcsolt vállalkozástól kapott</t>
  </si>
  <si>
    <t xml:space="preserve">   Részesedések értékesítésének árfolyamnyeresége</t>
  </si>
  <si>
    <t xml:space="preserve">   Befektetett pénzügyi eszközök kamatai, árfolyamnyeresége</t>
  </si>
  <si>
    <t xml:space="preserve">   Egyéb kapott (járó) kamatok és kamatjellegu bevételek</t>
  </si>
  <si>
    <t xml:space="preserve">   Pénzügyi muveletek egyéb bevételei</t>
  </si>
  <si>
    <t>VIII.</t>
  </si>
  <si>
    <t>Pénzügyi muveletek bevételei (13.+14.+15.+16.+17.)</t>
  </si>
  <si>
    <t xml:space="preserve">   Befektetett pénzügyi eszközök árfolyamvesztesége</t>
  </si>
  <si>
    <t xml:space="preserve">   Ebbol: kapcsolt vállalkozásnak adott</t>
  </si>
  <si>
    <t xml:space="preserve">   Fizetendo kamatok és kamatjellegu ráfordítások</t>
  </si>
  <si>
    <t xml:space="preserve">   Részesedések, értékpapírok, bankbetétek értékvesztése</t>
  </si>
  <si>
    <t xml:space="preserve">   Pénzügyi muveletek egyéb ráfordításai </t>
  </si>
  <si>
    <t>IX.</t>
  </si>
  <si>
    <t xml:space="preserve">   Pénzügyi muveletek ráfordításai (18.+19.±20.+21.)</t>
  </si>
  <si>
    <t>B.</t>
  </si>
  <si>
    <t>PÉNZÜGYI MUVELETEK EREDMÉNYE (VIII.-IX.)</t>
  </si>
  <si>
    <t>C.</t>
  </si>
  <si>
    <t>SZOKÁSOS VÁLLALKOZÁSI EREDMÉNY (±A.±B.)</t>
  </si>
  <si>
    <t>X.</t>
  </si>
  <si>
    <t>Rendkívüli bevételek</t>
  </si>
  <si>
    <t>XI.</t>
  </si>
  <si>
    <t>Rendkívüli ráfordítások</t>
  </si>
  <si>
    <t>D.</t>
  </si>
  <si>
    <t>RENDKÍVÜLI EREDMÉNY (X.-XI.)</t>
  </si>
  <si>
    <t>E.</t>
  </si>
  <si>
    <t>ADÓZÁS ELOTTI EREDMÉNY (±C.±D.)</t>
  </si>
  <si>
    <t>XII.</t>
  </si>
  <si>
    <t>Adófizetési kötelezettség</t>
  </si>
  <si>
    <t>F.</t>
  </si>
  <si>
    <t>ADÓZOTT EREDMÉNY (±E.-XII.)</t>
  </si>
  <si>
    <t xml:space="preserve">   Eredménytartalék igénybevétele osztalékra, részesedésre</t>
  </si>
  <si>
    <t xml:space="preserve">   Jóváhagyott osztalék, részesedés</t>
  </si>
  <si>
    <t>G.</t>
  </si>
  <si>
    <t>MÉRLEG SZERINTI EREDMÉNY (±F.+22.-23.)</t>
  </si>
  <si>
    <t>Keltezés:</t>
  </si>
  <si>
    <t>AZ EREDMÉNY ÉS A JÖVEDELMEZOSÉG ALAKULÁSA</t>
  </si>
  <si>
    <t>adatok eFt-ban</t>
  </si>
  <si>
    <t>AZ EREDMÉNY FOBB ÖSSZETEVOI</t>
  </si>
  <si>
    <t>ELOZO
ÉV</t>
  </si>
  <si>
    <t>TÁRGY
ÉV</t>
  </si>
  <si>
    <t>Üzemi tevékenység eredménye</t>
  </si>
  <si>
    <t>Pénzügyi muveletek eredménye</t>
  </si>
  <si>
    <t>Rendkívüli eredmény</t>
  </si>
  <si>
    <t>Adózás elotti eredmény összesen</t>
  </si>
  <si>
    <t>Adózott eredmény</t>
  </si>
  <si>
    <t>Mérleg szerinti eredmény</t>
  </si>
  <si>
    <t>MUTATÓ
MEGNEVEZÉS</t>
  </si>
  <si>
    <t>MUTATÓ
SZÁMÍTÁSA</t>
  </si>
  <si>
    <t>MÉRLEG
HIVATKOZÁS</t>
  </si>
  <si>
    <t>Árbevétel arányos üzemi eredmény</t>
  </si>
  <si>
    <t>Üzemi tev. eredménye</t>
  </si>
  <si>
    <t>Er. A</t>
  </si>
  <si>
    <t>Értékesítés nettó árbevétele</t>
  </si>
  <si>
    <t>Er. I.</t>
  </si>
  <si>
    <t>Tokearányos adózott eredmény</t>
  </si>
  <si>
    <t>Er. F</t>
  </si>
  <si>
    <t>Saját toke</t>
  </si>
  <si>
    <t>Eszközhatékonyság</t>
  </si>
  <si>
    <t>Teljes eszközállomány</t>
  </si>
  <si>
    <t>A+B+C</t>
  </si>
  <si>
    <t>A KÖLTSÉGSZERKEZET  ALAKULÁSA ("A")</t>
  </si>
  <si>
    <t>Megnevezés</t>
  </si>
  <si>
    <t>ezer Ft</t>
  </si>
  <si>
    <t>%</t>
  </si>
  <si>
    <t>Nettó árbevétel</t>
  </si>
  <si>
    <t>Saját termelésu készletek állományváltozása</t>
  </si>
  <si>
    <t>Saját eloállítású eszközök aktivált értéke</t>
  </si>
  <si>
    <t>Bruttó árbevétel (termelési érték)</t>
  </si>
  <si>
    <t>Egyéb bevétel</t>
  </si>
  <si>
    <t>Összes árbevétel</t>
  </si>
  <si>
    <t>Anyagköltség</t>
  </si>
  <si>
    <t>Igénybevett szolgáltatások értéke</t>
  </si>
  <si>
    <t>Egyéb szolgáltatások értéke</t>
  </si>
  <si>
    <t>Eladott áruk beszerzési értéke</t>
  </si>
  <si>
    <t>Eladott (közvetített) szolgáltatások értéke</t>
  </si>
  <si>
    <t>Anyagjellegu ráfordítások összesen</t>
  </si>
  <si>
    <t>Bérköltség</t>
  </si>
  <si>
    <t>Személyi jellegu egyéb kifizetések</t>
  </si>
  <si>
    <t>Bérjárulékok</t>
  </si>
  <si>
    <t>Személyi jellegu ráfordítások összesen</t>
  </si>
  <si>
    <t>Összes költség és ráfordítás</t>
  </si>
  <si>
    <t>Üzemi (üzleti) tevékenység eredménye</t>
  </si>
  <si>
    <t>A PÉNZÜGYI HELYZET RÖVIDTÁVÚ MUTATÓI</t>
  </si>
  <si>
    <t/>
  </si>
  <si>
    <t>Likviditási mutató</t>
  </si>
  <si>
    <t>Forgóeszközök</t>
  </si>
  <si>
    <t>B</t>
  </si>
  <si>
    <t>Rövid lejáratú köt.</t>
  </si>
  <si>
    <t>F.III.</t>
  </si>
  <si>
    <t>Likviditási gyorsráta</t>
  </si>
  <si>
    <t>Pénzeszközök + ért.pap.+követelések</t>
  </si>
  <si>
    <t>B.IV.+B.III.+B.II.</t>
  </si>
  <si>
    <t>Készpénzlikviditás</t>
  </si>
  <si>
    <t>Pénzeszközök + ért.pap.</t>
  </si>
  <si>
    <t>B.IV.+B.III.</t>
  </si>
  <si>
    <t>Nettó muködo toke</t>
  </si>
  <si>
    <t>Forgóeszk. –</t>
  </si>
  <si>
    <t>B – F.III.</t>
  </si>
  <si>
    <t>Vevokintlevoség</t>
  </si>
  <si>
    <t>Záró vevoállomány</t>
  </si>
  <si>
    <t>B.II.1.</t>
  </si>
  <si>
    <t>napokban</t>
  </si>
  <si>
    <t>Átlagos napi árbevétel</t>
  </si>
  <si>
    <t>Er.I./365</t>
  </si>
  <si>
    <t xml:space="preserve">Készletállomány </t>
  </si>
  <si>
    <t>Zárókészlet</t>
  </si>
  <si>
    <t>B.I.</t>
  </si>
  <si>
    <t>Átlagos napi ELÁBÉ</t>
  </si>
  <si>
    <t>Er."A".08/365</t>
  </si>
  <si>
    <t>* Kereskedo cégeknél, ha "Összköltség" típusú eredménykimutatást készít</t>
  </si>
  <si>
    <t>Készletek</t>
  </si>
  <si>
    <t>Átlagos napi közvetlen ktg.</t>
  </si>
  <si>
    <t>Er."B".II/365</t>
  </si>
  <si>
    <t>* Termelo cégeknél, ha "Forgalmi költség" típusú eredménykimutatást készít</t>
  </si>
  <si>
    <t>A VAGYONI HELYZET ÉS A TOKESZERKEZET MUTATÓI</t>
  </si>
  <si>
    <t>MUTATÓ MEGNEVEZÉS</t>
  </si>
  <si>
    <t>MUTATÓ SZÁMÍTÁSA</t>
  </si>
  <si>
    <t>MÉRLEG HIVATKOZÁS</t>
  </si>
  <si>
    <t>ELOZO ÉV</t>
  </si>
  <si>
    <t>TÁRGY ÉV</t>
  </si>
  <si>
    <t xml:space="preserve">Tokeszerkeszeti mutató </t>
  </si>
  <si>
    <t>D</t>
  </si>
  <si>
    <t>Kötelezettségek</t>
  </si>
  <si>
    <t>F</t>
  </si>
  <si>
    <t>Saját toke - jegyzett toke aránya</t>
  </si>
  <si>
    <t>Jegyzett toke</t>
  </si>
  <si>
    <t>D.I.</t>
  </si>
  <si>
    <t xml:space="preserve">Befektetett eszközök </t>
  </si>
  <si>
    <t>fedezettsége</t>
  </si>
  <si>
    <t>Befektetett eszközök</t>
  </si>
  <si>
    <t>A</t>
  </si>
  <si>
    <t>Vagyonszerkezet</t>
  </si>
  <si>
    <t>Befektetett eszközök aránya</t>
  </si>
  <si>
    <t>Befektetett eszköz</t>
  </si>
  <si>
    <t>n</t>
  </si>
  <si>
    <t>MÜLLEX-KÖRMEND KFT</t>
  </si>
  <si>
    <t>9900 KÖRMEND, Rákóczi út.5.1/1.</t>
  </si>
  <si>
    <t>94/594-307</t>
  </si>
  <si>
    <t>KÖRMEND</t>
  </si>
  <si>
    <t>ÉVES BESZÁMOLÓ</t>
  </si>
  <si>
    <t>Változás</t>
  </si>
  <si>
    <t>jó</t>
  </si>
  <si>
    <t>túlfiz. 758</t>
  </si>
  <si>
    <t>túlfiz. 79</t>
  </si>
  <si>
    <t>27 kaocsolt</t>
  </si>
  <si>
    <t>3985  kapcsolt</t>
  </si>
  <si>
    <t>2013. Üzleti évről</t>
  </si>
  <si>
    <t>2013. december 31.</t>
  </si>
  <si>
    <t>Előző év 2012</t>
  </si>
  <si>
    <t>Tárgy év 2013</t>
  </si>
  <si>
    <t>Körmend , 2014. május 23.</t>
  </si>
  <si>
    <t>Körmend, 2013. május 23.</t>
  </si>
  <si>
    <t>Előző év 2013</t>
  </si>
  <si>
    <t>Tárgy év 2014</t>
  </si>
  <si>
    <t>2014. december 31.</t>
  </si>
  <si>
    <t>ELŐZETES MÉRLEG</t>
  </si>
  <si>
    <t>ELŐZETES EREDMÉNYKIMUTATÁS</t>
  </si>
  <si>
    <t>Körmend , 2015. február 25.</t>
  </si>
</sst>
</file>

<file path=xl/styles.xml><?xml version="1.0" encoding="utf-8"?>
<styleSheet xmlns="http://schemas.openxmlformats.org/spreadsheetml/2006/main">
  <numFmts count="4">
    <numFmt numFmtId="164" formatCode="00\."/>
    <numFmt numFmtId="165" formatCode="General\."/>
    <numFmt numFmtId="166" formatCode="#,##0&quot; eFt&quot;"/>
    <numFmt numFmtId="167" formatCode="0;[Red]0"/>
  </numFmts>
  <fonts count="44">
    <font>
      <sz val="10"/>
      <name val="MS Sans Serif"/>
      <charset val="238"/>
    </font>
    <font>
      <b/>
      <sz val="10"/>
      <name val="MS Sans Serif"/>
      <family val="2"/>
      <charset val="238"/>
    </font>
    <font>
      <b/>
      <sz val="10"/>
      <color indexed="10"/>
      <name val="Garamond"/>
      <family val="1"/>
      <charset val="238"/>
    </font>
    <font>
      <b/>
      <sz val="10"/>
      <color indexed="18"/>
      <name val="Garamond"/>
      <family val="1"/>
      <charset val="238"/>
    </font>
    <font>
      <sz val="10"/>
      <color indexed="18"/>
      <name val="Garamond"/>
      <family val="1"/>
      <charset val="238"/>
    </font>
    <font>
      <b/>
      <sz val="12"/>
      <color indexed="18"/>
      <name val="Garamond"/>
      <family val="1"/>
      <charset val="238"/>
    </font>
    <font>
      <b/>
      <sz val="11"/>
      <color indexed="18"/>
      <name val="Garamond"/>
      <family val="1"/>
      <charset val="238"/>
    </font>
    <font>
      <sz val="11"/>
      <color indexed="18"/>
      <name val="Garamond"/>
      <family val="1"/>
      <charset val="238"/>
    </font>
    <font>
      <sz val="10"/>
      <name val="MS Sans Serif"/>
      <family val="2"/>
      <charset val="238"/>
    </font>
    <font>
      <sz val="9"/>
      <color indexed="18"/>
      <name val="Garamond"/>
      <family val="1"/>
      <charset val="238"/>
    </font>
    <font>
      <b/>
      <sz val="9"/>
      <color indexed="18"/>
      <name val="Garamond"/>
      <family val="1"/>
      <charset val="238"/>
    </font>
    <font>
      <b/>
      <sz val="11"/>
      <color indexed="16"/>
      <name val="Garamond"/>
      <family val="1"/>
      <charset val="238"/>
    </font>
    <font>
      <sz val="11"/>
      <color indexed="16"/>
      <name val="Garamond"/>
      <family val="1"/>
      <charset val="238"/>
    </font>
    <font>
      <b/>
      <sz val="12"/>
      <color indexed="61"/>
      <name val="Garamond"/>
      <family val="1"/>
      <charset val="238"/>
    </font>
    <font>
      <sz val="10"/>
      <color indexed="9"/>
      <name val="Garamond"/>
      <family val="1"/>
      <charset val="238"/>
    </font>
    <font>
      <b/>
      <sz val="10"/>
      <color indexed="16"/>
      <name val="Garamond"/>
      <family val="1"/>
      <charset val="238"/>
    </font>
    <font>
      <b/>
      <sz val="14"/>
      <color indexed="18"/>
      <name val="Garamond"/>
      <family val="1"/>
      <charset val="238"/>
    </font>
    <font>
      <sz val="12"/>
      <color indexed="18"/>
      <name val="Garamond"/>
      <family val="1"/>
      <charset val="238"/>
    </font>
    <font>
      <b/>
      <sz val="16"/>
      <color indexed="18"/>
      <name val="Garamond"/>
      <family val="1"/>
      <charset val="238"/>
    </font>
    <font>
      <b/>
      <sz val="11"/>
      <color indexed="10"/>
      <name val="Garamond"/>
      <family val="1"/>
      <charset val="238"/>
    </font>
    <font>
      <b/>
      <sz val="22"/>
      <color indexed="18"/>
      <name val="Garamond"/>
      <family val="1"/>
      <charset val="238"/>
    </font>
    <font>
      <b/>
      <sz val="18"/>
      <color indexed="18"/>
      <name val="Garamond"/>
      <family val="1"/>
      <charset val="238"/>
    </font>
    <font>
      <b/>
      <sz val="12"/>
      <color indexed="10"/>
      <name val="Garamond"/>
      <family val="1"/>
      <charset val="238"/>
    </font>
    <font>
      <b/>
      <sz val="12"/>
      <color indexed="24"/>
      <name val="Garamond"/>
      <family val="1"/>
      <charset val="238"/>
    </font>
    <font>
      <b/>
      <sz val="11"/>
      <color indexed="24"/>
      <name val="Garamond"/>
      <family val="1"/>
      <charset val="238"/>
    </font>
    <font>
      <sz val="8"/>
      <name val="MS Sans Serif"/>
      <family val="2"/>
      <charset val="238"/>
    </font>
    <font>
      <i/>
      <sz val="8"/>
      <color indexed="18"/>
      <name val="Garamond"/>
      <family val="1"/>
      <charset val="238"/>
    </font>
    <font>
      <b/>
      <sz val="8"/>
      <color indexed="24"/>
      <name val="Garamond"/>
      <family val="1"/>
      <charset val="238"/>
    </font>
    <font>
      <sz val="8"/>
      <color indexed="24"/>
      <name val="Garamond"/>
      <family val="1"/>
      <charset val="238"/>
    </font>
    <font>
      <sz val="12"/>
      <name val="MS Sans Serif"/>
      <family val="2"/>
      <charset val="238"/>
    </font>
    <font>
      <b/>
      <sz val="18"/>
      <color indexed="18"/>
      <name val="Garamond"/>
      <family val="1"/>
      <charset val="238"/>
    </font>
    <font>
      <b/>
      <sz val="9"/>
      <color indexed="10"/>
      <name val="Garamond"/>
      <family val="1"/>
      <charset val="238"/>
    </font>
    <font>
      <sz val="20"/>
      <color indexed="18"/>
      <name val="Garamond"/>
      <family val="1"/>
    </font>
    <font>
      <b/>
      <u/>
      <sz val="20"/>
      <color indexed="18"/>
      <name val="Garamond"/>
      <family val="1"/>
    </font>
    <font>
      <b/>
      <u/>
      <sz val="10"/>
      <color indexed="18"/>
      <name val="Garamond"/>
      <family val="1"/>
    </font>
    <font>
      <b/>
      <sz val="12"/>
      <color indexed="18"/>
      <name val="Garamond"/>
      <family val="1"/>
      <charset val="238"/>
    </font>
    <font>
      <sz val="12"/>
      <color indexed="18"/>
      <name val="Garamond"/>
      <family val="1"/>
      <charset val="238"/>
    </font>
    <font>
      <b/>
      <sz val="12"/>
      <color indexed="16"/>
      <name val="Garamond"/>
      <family val="1"/>
      <charset val="238"/>
    </font>
    <font>
      <sz val="12"/>
      <color indexed="16"/>
      <name val="Garamond"/>
      <family val="1"/>
      <charset val="238"/>
    </font>
    <font>
      <sz val="10"/>
      <color indexed="10"/>
      <name val="Garamond"/>
      <family val="1"/>
      <charset val="238"/>
    </font>
    <font>
      <b/>
      <sz val="12"/>
      <color indexed="14"/>
      <name val="Garamond"/>
      <family val="1"/>
      <charset val="238"/>
    </font>
    <font>
      <sz val="12"/>
      <color indexed="62"/>
      <name val="Garamond"/>
      <family val="1"/>
      <charset val="238"/>
    </font>
    <font>
      <b/>
      <sz val="12"/>
      <color rgb="FFFF0000"/>
      <name val="Garamond"/>
      <family val="1"/>
      <charset val="238"/>
    </font>
    <font>
      <sz val="12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26"/>
        <bgColor indexed="9"/>
      </patternFill>
    </fill>
    <fill>
      <patternFill patternType="gray125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21"/>
      </bottom>
      <diagonal/>
    </border>
    <border>
      <left/>
      <right/>
      <top/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medium">
        <color indexed="21"/>
      </left>
      <right style="thin">
        <color indexed="21"/>
      </right>
      <top style="medium">
        <color indexed="21"/>
      </top>
      <bottom style="medium">
        <color indexed="21"/>
      </bottom>
      <diagonal/>
    </border>
    <border>
      <left style="thin">
        <color indexed="21"/>
      </left>
      <right style="thin">
        <color indexed="21"/>
      </right>
      <top style="medium">
        <color indexed="21"/>
      </top>
      <bottom style="medium">
        <color indexed="21"/>
      </bottom>
      <diagonal/>
    </border>
    <border>
      <left style="thin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21"/>
      </left>
      <right style="thin">
        <color indexed="21"/>
      </right>
      <top/>
      <bottom style="thin">
        <color indexed="21"/>
      </bottom>
      <diagonal/>
    </border>
    <border>
      <left style="medium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medium">
        <color indexed="21"/>
      </left>
      <right style="thin">
        <color indexed="21"/>
      </right>
      <top style="medium">
        <color indexed="21"/>
      </top>
      <bottom style="thin">
        <color indexed="2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21"/>
      </left>
      <right/>
      <top style="thin">
        <color indexed="21"/>
      </top>
      <bottom style="thin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medium">
        <color indexed="21"/>
      </top>
      <bottom style="thin">
        <color indexed="21"/>
      </bottom>
      <diagonal/>
    </border>
    <border>
      <left/>
      <right/>
      <top style="medium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medium">
        <color indexed="21"/>
      </bottom>
      <diagonal/>
    </border>
    <border>
      <left/>
      <right/>
      <top style="thin">
        <color indexed="21"/>
      </top>
      <bottom style="medium">
        <color indexed="21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/>
      <right style="thin">
        <color indexed="21"/>
      </right>
      <top style="medium">
        <color indexed="21"/>
      </top>
      <bottom style="medium">
        <color indexed="21"/>
      </bottom>
      <diagonal/>
    </border>
    <border>
      <left style="thin">
        <color indexed="21"/>
      </left>
      <right/>
      <top style="medium">
        <color indexed="21"/>
      </top>
      <bottom style="medium">
        <color indexed="21"/>
      </bottom>
      <diagonal/>
    </border>
    <border>
      <left style="medium">
        <color indexed="21"/>
      </left>
      <right/>
      <top/>
      <bottom style="medium">
        <color indexed="21"/>
      </bottom>
      <diagonal/>
    </border>
    <border>
      <left/>
      <right/>
      <top style="thin">
        <color indexed="21"/>
      </top>
      <bottom/>
      <diagonal/>
    </border>
    <border>
      <left/>
      <right/>
      <top/>
      <bottom style="dashed">
        <color indexed="21"/>
      </bottom>
      <diagonal/>
    </border>
    <border>
      <left/>
      <right style="medium">
        <color indexed="21"/>
      </right>
      <top/>
      <bottom/>
      <diagonal/>
    </border>
    <border>
      <left style="medium">
        <color indexed="21"/>
      </left>
      <right/>
      <top/>
      <bottom/>
      <diagonal/>
    </border>
    <border>
      <left style="thin">
        <color indexed="21"/>
      </left>
      <right style="medium">
        <color indexed="21"/>
      </right>
      <top style="medium">
        <color indexed="21"/>
      </top>
      <bottom/>
      <diagonal/>
    </border>
    <border>
      <left/>
      <right style="medium">
        <color indexed="21"/>
      </right>
      <top style="medium">
        <color indexed="21"/>
      </top>
      <bottom style="thin">
        <color indexed="21"/>
      </bottom>
      <diagonal/>
    </border>
    <border>
      <left style="thin">
        <color indexed="21"/>
      </left>
      <right/>
      <top style="medium">
        <color indexed="21"/>
      </top>
      <bottom/>
      <diagonal/>
    </border>
    <border>
      <left/>
      <right style="thin">
        <color indexed="21"/>
      </right>
      <top style="medium">
        <color indexed="21"/>
      </top>
      <bottom/>
      <diagonal/>
    </border>
    <border>
      <left style="thin">
        <color indexed="21"/>
      </left>
      <right style="thin">
        <color indexed="21"/>
      </right>
      <top style="medium">
        <color indexed="21"/>
      </top>
      <bottom/>
      <diagonal/>
    </border>
    <border>
      <left style="thin">
        <color indexed="21"/>
      </left>
      <right/>
      <top/>
      <bottom/>
      <diagonal/>
    </border>
    <border>
      <left/>
      <right style="thin">
        <color indexed="21"/>
      </right>
      <top/>
      <bottom/>
      <diagonal/>
    </border>
    <border>
      <left style="thin">
        <color indexed="21"/>
      </left>
      <right style="thin">
        <color indexed="21"/>
      </right>
      <top/>
      <bottom/>
      <diagonal/>
    </border>
    <border>
      <left style="thin">
        <color indexed="21"/>
      </left>
      <right style="medium">
        <color indexed="21"/>
      </right>
      <top/>
      <bottom/>
      <diagonal/>
    </border>
    <border>
      <left style="thin">
        <color indexed="21"/>
      </left>
      <right/>
      <top/>
      <bottom style="medium">
        <color indexed="21"/>
      </bottom>
      <diagonal/>
    </border>
    <border>
      <left/>
      <right style="thin">
        <color indexed="21"/>
      </right>
      <top/>
      <bottom style="medium">
        <color indexed="21"/>
      </bottom>
      <diagonal/>
    </border>
    <border>
      <left style="thin">
        <color indexed="21"/>
      </left>
      <right style="thin">
        <color indexed="21"/>
      </right>
      <top/>
      <bottom style="medium">
        <color indexed="21"/>
      </bottom>
      <diagonal/>
    </border>
    <border>
      <left style="thin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21"/>
      </left>
      <right/>
      <top style="medium">
        <color indexed="21"/>
      </top>
      <bottom style="medium">
        <color indexed="21"/>
      </bottom>
      <diagonal/>
    </border>
    <border>
      <left/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21"/>
      </left>
      <right/>
      <top style="medium">
        <color indexed="21"/>
      </top>
      <bottom/>
      <diagonal/>
    </border>
    <border>
      <left style="medium">
        <color indexed="21"/>
      </left>
      <right style="thin">
        <color indexed="21"/>
      </right>
      <top/>
      <bottom/>
      <diagonal/>
    </border>
    <border>
      <left style="thin">
        <color indexed="21"/>
      </left>
      <right style="medium">
        <color indexed="21"/>
      </right>
      <top style="thin">
        <color indexed="21"/>
      </top>
      <bottom style="thin">
        <color indexed="21"/>
      </bottom>
      <diagonal/>
    </border>
    <border>
      <left style="medium">
        <color indexed="21"/>
      </left>
      <right/>
      <top style="thin">
        <color indexed="21"/>
      </top>
      <bottom/>
      <diagonal/>
    </border>
    <border>
      <left style="medium">
        <color indexed="21"/>
      </left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 style="medium">
        <color indexed="21"/>
      </right>
      <top style="thin">
        <color indexed="21"/>
      </top>
      <bottom/>
      <diagonal/>
    </border>
    <border>
      <left/>
      <right style="medium">
        <color indexed="21"/>
      </right>
      <top style="medium">
        <color indexed="21"/>
      </top>
      <bottom/>
      <diagonal/>
    </border>
    <border>
      <left/>
      <right style="medium">
        <color indexed="21"/>
      </right>
      <top/>
      <bottom style="medium">
        <color indexed="21"/>
      </bottom>
      <diagonal/>
    </border>
    <border>
      <left style="medium">
        <color indexed="21"/>
      </left>
      <right style="thin">
        <color indexed="21"/>
      </right>
      <top style="thin">
        <color indexed="21"/>
      </top>
      <bottom style="medium">
        <color indexed="21"/>
      </bottom>
      <diagonal/>
    </border>
    <border>
      <left/>
      <right style="medium">
        <color indexed="21"/>
      </right>
      <top style="thin">
        <color indexed="21"/>
      </top>
      <bottom style="medium">
        <color indexed="21"/>
      </bottom>
      <diagonal/>
    </border>
    <border>
      <left style="medium">
        <color indexed="21"/>
      </left>
      <right/>
      <top style="thin">
        <color indexed="21"/>
      </top>
      <bottom style="medium">
        <color indexed="21"/>
      </bottom>
      <diagonal/>
    </border>
    <border>
      <left/>
      <right style="thin">
        <color indexed="21"/>
      </right>
      <top style="thin">
        <color indexed="21"/>
      </top>
      <bottom style="medium">
        <color indexed="21"/>
      </bottom>
      <diagonal/>
    </border>
    <border>
      <left style="medium">
        <color indexed="21"/>
      </left>
      <right/>
      <top style="medium">
        <color indexed="21"/>
      </top>
      <bottom style="thin">
        <color indexed="21"/>
      </bottom>
      <diagonal/>
    </border>
    <border>
      <left/>
      <right style="thin">
        <color indexed="21"/>
      </right>
      <top style="medium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 style="medium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medium">
        <color indexed="21"/>
      </right>
      <top style="thin">
        <color indexed="21"/>
      </top>
      <bottom style="medium">
        <color indexed="21"/>
      </bottom>
      <diagonal/>
    </border>
    <border>
      <left style="thin">
        <color indexed="21"/>
      </left>
      <right/>
      <top style="thin">
        <color indexed="21"/>
      </top>
      <bottom/>
      <diagonal/>
    </border>
    <border>
      <left style="thin">
        <color indexed="21"/>
      </left>
      <right/>
      <top/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/>
      <diagonal/>
    </border>
    <border>
      <left/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 style="medium">
        <color indexed="21"/>
      </right>
      <top style="medium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medium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2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6" fillId="0" borderId="3" xfId="0" applyFont="1" applyBorder="1" applyAlignment="1" applyProtection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7" fillId="0" borderId="0" xfId="0" applyFont="1" applyProtection="1"/>
    <xf numFmtId="0" fontId="7" fillId="0" borderId="0" xfId="0" applyFont="1" applyBorder="1" applyAlignment="1" applyProtection="1">
      <alignment horizontal="centerContinuous"/>
    </xf>
    <xf numFmtId="0" fontId="7" fillId="0" borderId="0" xfId="0" applyFont="1" applyAlignment="1" applyProtection="1">
      <alignment horizontal="centerContinuous"/>
    </xf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Protection="1"/>
    <xf numFmtId="0" fontId="8" fillId="0" borderId="0" xfId="0" applyFont="1" applyFill="1" applyBorder="1" applyAlignment="1" applyProtection="1">
      <alignment wrapText="1"/>
    </xf>
    <xf numFmtId="0" fontId="7" fillId="0" borderId="0" xfId="0" applyFont="1" applyProtection="1">
      <protection hidden="1"/>
    </xf>
    <xf numFmtId="0" fontId="6" fillId="0" borderId="0" xfId="0" applyFont="1" applyProtection="1"/>
    <xf numFmtId="0" fontId="11" fillId="0" borderId="0" xfId="0" applyFont="1" applyAlignment="1" applyProtection="1">
      <alignment horizontal="left"/>
    </xf>
    <xf numFmtId="0" fontId="6" fillId="0" borderId="12" xfId="0" applyFont="1" applyBorder="1" applyProtection="1"/>
    <xf numFmtId="0" fontId="12" fillId="0" borderId="0" xfId="0" applyFont="1" applyAlignment="1" applyProtection="1">
      <alignment horizontal="left"/>
    </xf>
    <xf numFmtId="0" fontId="4" fillId="0" borderId="0" xfId="0" applyFont="1" applyBorder="1" applyProtection="1"/>
    <xf numFmtId="0" fontId="11" fillId="0" borderId="13" xfId="0" applyFont="1" applyBorder="1" applyAlignment="1" applyProtection="1">
      <alignment horizontal="left"/>
    </xf>
    <xf numFmtId="0" fontId="6" fillId="0" borderId="0" xfId="0" applyFont="1" applyBorder="1" applyProtection="1"/>
    <xf numFmtId="0" fontId="11" fillId="0" borderId="0" xfId="0" applyFont="1" applyBorder="1" applyAlignment="1" applyProtection="1">
      <alignment horizontal="left"/>
    </xf>
    <xf numFmtId="0" fontId="12" fillId="0" borderId="1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Continuous" vertical="top"/>
    </xf>
    <xf numFmtId="0" fontId="4" fillId="0" borderId="0" xfId="0" applyFont="1" applyAlignment="1" applyProtection="1">
      <alignment horizontal="centerContinuous"/>
    </xf>
    <xf numFmtId="0" fontId="7" fillId="0" borderId="0" xfId="0" applyFont="1" applyAlignment="1" applyProtection="1">
      <alignment horizontal="left"/>
    </xf>
    <xf numFmtId="0" fontId="0" fillId="0" borderId="0" xfId="0" applyAlignment="1">
      <alignment vertical="top" wrapText="1"/>
    </xf>
    <xf numFmtId="0" fontId="3" fillId="0" borderId="0" xfId="0" applyFont="1" applyAlignment="1" applyProtection="1">
      <alignment horizontal="right"/>
    </xf>
    <xf numFmtId="0" fontId="17" fillId="0" borderId="25" xfId="0" applyFont="1" applyBorder="1" applyProtection="1"/>
    <xf numFmtId="0" fontId="17" fillId="0" borderId="25" xfId="0" applyFont="1" applyBorder="1" applyAlignment="1" applyProtection="1">
      <alignment horizontal="right"/>
    </xf>
    <xf numFmtId="0" fontId="16" fillId="0" borderId="0" xfId="0" applyFont="1" applyProtection="1"/>
    <xf numFmtId="0" fontId="18" fillId="0" borderId="0" xfId="0" applyFont="1" applyAlignment="1" applyProtection="1">
      <alignment horizontal="centerContinuous"/>
    </xf>
    <xf numFmtId="0" fontId="18" fillId="0" borderId="0" xfId="0" applyFont="1" applyProtection="1"/>
    <xf numFmtId="0" fontId="7" fillId="0" borderId="2" xfId="0" applyFont="1" applyBorder="1" applyAlignment="1" applyProtection="1"/>
    <xf numFmtId="0" fontId="7" fillId="0" borderId="2" xfId="0" applyFont="1" applyBorder="1" applyAlignment="1" applyProtection="1">
      <alignment horizontal="centerContinuous"/>
    </xf>
    <xf numFmtId="49" fontId="12" fillId="0" borderId="0" xfId="0" applyNumberFormat="1" applyFont="1" applyAlignment="1" applyProtection="1">
      <alignment horizontal="left"/>
    </xf>
    <xf numFmtId="0" fontId="19" fillId="0" borderId="0" xfId="0" applyFont="1" applyAlignment="1" applyProtection="1">
      <alignment horizontal="left" vertical="top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23" fillId="0" borderId="3" xfId="0" applyFont="1" applyBorder="1" applyAlignment="1" applyProtection="1">
      <alignment vertical="top"/>
    </xf>
    <xf numFmtId="0" fontId="24" fillId="0" borderId="12" xfId="0" applyFont="1" applyBorder="1" applyProtection="1"/>
    <xf numFmtId="9" fontId="4" fillId="0" borderId="26" xfId="0" applyNumberFormat="1" applyFont="1" applyBorder="1" applyAlignment="1">
      <alignment horizontal="center" vertical="center"/>
    </xf>
    <xf numFmtId="9" fontId="4" fillId="0" borderId="14" xfId="0" applyNumberFormat="1" applyFont="1" applyBorder="1" applyAlignment="1">
      <alignment horizontal="centerContinuous" vertical="center" wrapText="1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0" fontId="4" fillId="0" borderId="0" xfId="0" applyNumberFormat="1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7" xfId="0" applyFont="1" applyBorder="1"/>
    <xf numFmtId="10" fontId="4" fillId="0" borderId="28" xfId="0" quotePrefix="1" applyNumberFormat="1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Continuous" vertical="center" wrapText="1"/>
    </xf>
    <xf numFmtId="9" fontId="4" fillId="0" borderId="17" xfId="0" applyNumberFormat="1" applyFont="1" applyBorder="1" applyAlignment="1">
      <alignment horizontal="centerContinuous" vertical="center" wrapText="1"/>
    </xf>
    <xf numFmtId="9" fontId="4" fillId="0" borderId="29" xfId="0" applyNumberFormat="1" applyFont="1" applyBorder="1" applyAlignment="1">
      <alignment horizontal="centerContinuous" vertical="center" wrapText="1"/>
    </xf>
    <xf numFmtId="0" fontId="4" fillId="0" borderId="30" xfId="0" applyFont="1" applyBorder="1"/>
    <xf numFmtId="0" fontId="4" fillId="0" borderId="13" xfId="0" applyFont="1" applyBorder="1"/>
    <xf numFmtId="0" fontId="4" fillId="0" borderId="31" xfId="0" applyFont="1" applyBorder="1"/>
    <xf numFmtId="0" fontId="4" fillId="0" borderId="13" xfId="0" applyFont="1" applyBorder="1" applyAlignment="1">
      <alignment horizontal="center"/>
    </xf>
    <xf numFmtId="10" fontId="4" fillId="0" borderId="32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4" fillId="0" borderId="27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2" xfId="0" applyFont="1" applyBorder="1" applyAlignment="1">
      <alignment horizontal="center" wrapText="1"/>
    </xf>
    <xf numFmtId="0" fontId="4" fillId="0" borderId="34" xfId="0" quotePrefix="1" applyFont="1" applyBorder="1" applyAlignment="1">
      <alignment horizontal="center" wrapText="1"/>
    </xf>
    <xf numFmtId="0" fontId="4" fillId="0" borderId="33" xfId="0" quotePrefix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10" fontId="4" fillId="0" borderId="35" xfId="0" applyNumberFormat="1" applyFont="1" applyBorder="1" applyAlignment="1">
      <alignment horizontal="center" vertical="center"/>
    </xf>
    <xf numFmtId="10" fontId="4" fillId="0" borderId="3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4" fillId="0" borderId="33" xfId="0" quotePrefix="1" applyFont="1" applyBorder="1" applyAlignment="1">
      <alignment horizontal="left" vertical="center"/>
    </xf>
    <xf numFmtId="0" fontId="4" fillId="0" borderId="27" xfId="0" quotePrefix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wrapText="1"/>
    </xf>
    <xf numFmtId="0" fontId="4" fillId="0" borderId="33" xfId="0" applyFont="1" applyBorder="1"/>
    <xf numFmtId="0" fontId="4" fillId="0" borderId="34" xfId="0" applyFont="1" applyBorder="1"/>
    <xf numFmtId="0" fontId="4" fillId="0" borderId="0" xfId="0" applyFont="1" applyBorder="1" applyAlignment="1">
      <alignment horizontal="center" vertical="top" wrapText="1"/>
    </xf>
    <xf numFmtId="0" fontId="4" fillId="0" borderId="27" xfId="0" applyFont="1" applyBorder="1" applyAlignment="1">
      <alignment vertical="center" wrapText="1"/>
    </xf>
    <xf numFmtId="0" fontId="0" fillId="0" borderId="27" xfId="0" applyBorder="1" applyAlignment="1"/>
    <xf numFmtId="0" fontId="4" fillId="0" borderId="33" xfId="0" applyFont="1" applyBorder="1" applyAlignment="1">
      <alignment vertical="center" wrapText="1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3" xfId="0" quotePrefix="1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10" fontId="4" fillId="0" borderId="39" xfId="0" applyNumberFormat="1" applyFont="1" applyBorder="1" applyAlignment="1">
      <alignment horizontal="center" vertical="center"/>
    </xf>
    <xf numFmtId="10" fontId="4" fillId="0" borderId="4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27" xfId="0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7" xfId="0" applyFont="1" applyBorder="1" applyAlignment="1"/>
    <xf numFmtId="0" fontId="26" fillId="0" borderId="27" xfId="0" applyFont="1" applyBorder="1" applyAlignment="1">
      <alignment vertical="center" wrapText="1"/>
    </xf>
    <xf numFmtId="0" fontId="4" fillId="0" borderId="37" xfId="0" applyFont="1" applyBorder="1" applyAlignment="1">
      <alignment horizontal="center" wrapText="1"/>
    </xf>
    <xf numFmtId="0" fontId="3" fillId="0" borderId="41" xfId="0" quotePrefix="1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42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 vertical="center" wrapText="1"/>
    </xf>
    <xf numFmtId="0" fontId="4" fillId="0" borderId="43" xfId="0" applyFont="1" applyBorder="1"/>
    <xf numFmtId="3" fontId="4" fillId="0" borderId="44" xfId="0" applyNumberFormat="1" applyFont="1" applyBorder="1" applyAlignment="1">
      <alignment horizontal="right"/>
    </xf>
    <xf numFmtId="3" fontId="4" fillId="0" borderId="36" xfId="0" applyNumberFormat="1" applyFont="1" applyBorder="1" applyAlignment="1">
      <alignment horizontal="right"/>
    </xf>
    <xf numFmtId="0" fontId="4" fillId="0" borderId="27" xfId="0" quotePrefix="1" applyFont="1" applyBorder="1" applyAlignment="1">
      <alignment horizontal="left"/>
    </xf>
    <xf numFmtId="0" fontId="4" fillId="0" borderId="0" xfId="0" applyFont="1" applyBorder="1"/>
    <xf numFmtId="3" fontId="4" fillId="0" borderId="0" xfId="0" applyNumberFormat="1" applyFont="1" applyBorder="1"/>
    <xf numFmtId="3" fontId="4" fillId="0" borderId="44" xfId="0" applyNumberFormat="1" applyFont="1" applyBorder="1" applyAlignment="1">
      <alignment horizontal="right" vertical="center"/>
    </xf>
    <xf numFmtId="3" fontId="4" fillId="0" borderId="36" xfId="0" applyNumberFormat="1" applyFont="1" applyBorder="1" applyAlignment="1">
      <alignment horizontal="right" vertical="center"/>
    </xf>
    <xf numFmtId="0" fontId="3" fillId="0" borderId="11" xfId="0" applyFont="1" applyBorder="1"/>
    <xf numFmtId="0" fontId="3" fillId="0" borderId="15" xfId="0" applyFont="1" applyBorder="1"/>
    <xf numFmtId="3" fontId="3" fillId="0" borderId="15" xfId="0" applyNumberFormat="1" applyFont="1" applyBorder="1"/>
    <xf numFmtId="0" fontId="4" fillId="0" borderId="15" xfId="0" applyFont="1" applyBorder="1" applyAlignment="1">
      <alignment horizontal="center" wrapText="1"/>
    </xf>
    <xf numFmtId="0" fontId="4" fillId="0" borderId="15" xfId="0" applyFont="1" applyBorder="1"/>
    <xf numFmtId="3" fontId="4" fillId="0" borderId="8" xfId="0" applyNumberFormat="1" applyFont="1" applyBorder="1" applyAlignment="1">
      <alignment horizontal="right" vertical="center"/>
    </xf>
    <xf numFmtId="3" fontId="4" fillId="0" borderId="45" xfId="0" applyNumberFormat="1" applyFont="1" applyBorder="1" applyAlignment="1">
      <alignment horizontal="right" vertical="center"/>
    </xf>
    <xf numFmtId="0" fontId="3" fillId="0" borderId="46" xfId="0" applyFont="1" applyBorder="1"/>
    <xf numFmtId="0" fontId="3" fillId="0" borderId="24" xfId="0" applyFont="1" applyBorder="1"/>
    <xf numFmtId="3" fontId="3" fillId="0" borderId="24" xfId="0" applyNumberFormat="1" applyFont="1" applyBorder="1"/>
    <xf numFmtId="0" fontId="4" fillId="0" borderId="24" xfId="0" applyFont="1" applyBorder="1" applyAlignment="1">
      <alignment horizontal="center" wrapText="1"/>
    </xf>
    <xf numFmtId="0" fontId="4" fillId="0" borderId="24" xfId="0" applyFont="1" applyBorder="1"/>
    <xf numFmtId="3" fontId="4" fillId="0" borderId="47" xfId="0" applyNumberFormat="1" applyFont="1" applyBorder="1" applyAlignment="1">
      <alignment horizontal="right" vertical="center"/>
    </xf>
    <xf numFmtId="3" fontId="4" fillId="0" borderId="48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wrapText="1"/>
    </xf>
    <xf numFmtId="10" fontId="4" fillId="0" borderId="13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10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4" fillId="0" borderId="41" xfId="0" quotePrefix="1" applyFont="1" applyBorder="1" applyAlignment="1">
      <alignment horizontal="center" vertical="center" wrapText="1"/>
    </xf>
    <xf numFmtId="0" fontId="4" fillId="0" borderId="22" xfId="0" applyFont="1" applyBorder="1"/>
    <xf numFmtId="0" fontId="4" fillId="0" borderId="20" xfId="0" quotePrefix="1" applyFont="1" applyBorder="1" applyAlignment="1">
      <alignment horizontal="center" vertical="center" wrapText="1"/>
    </xf>
    <xf numFmtId="0" fontId="4" fillId="0" borderId="21" xfId="0" applyFont="1" applyBorder="1"/>
    <xf numFmtId="0" fontId="4" fillId="0" borderId="20" xfId="0" applyFont="1" applyBorder="1"/>
    <xf numFmtId="0" fontId="4" fillId="0" borderId="20" xfId="0" applyFont="1" applyBorder="1" applyAlignment="1">
      <alignment horizont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27" xfId="0" quotePrefix="1" applyFont="1" applyBorder="1" applyAlignment="1">
      <alignment horizontal="center" vertical="center" wrapText="1"/>
    </xf>
    <xf numFmtId="10" fontId="4" fillId="0" borderId="34" xfId="0" applyNumberFormat="1" applyFont="1" applyBorder="1" applyAlignment="1">
      <alignment vertical="center"/>
    </xf>
    <xf numFmtId="10" fontId="4" fillId="0" borderId="0" xfId="0" applyNumberFormat="1" applyFont="1" applyBorder="1" applyAlignment="1">
      <alignment vertical="center"/>
    </xf>
    <xf numFmtId="0" fontId="4" fillId="0" borderId="23" xfId="0" applyFont="1" applyBorder="1"/>
    <xf numFmtId="0" fontId="4" fillId="0" borderId="37" xfId="0" applyFont="1" applyBorder="1"/>
    <xf numFmtId="0" fontId="4" fillId="0" borderId="1" xfId="0" applyFont="1" applyBorder="1"/>
    <xf numFmtId="0" fontId="4" fillId="0" borderId="38" xfId="0" applyFont="1" applyBorder="1"/>
    <xf numFmtId="0" fontId="4" fillId="0" borderId="1" xfId="0" applyFont="1" applyBorder="1" applyAlignment="1">
      <alignment horizontal="center"/>
    </xf>
    <xf numFmtId="10" fontId="4" fillId="0" borderId="39" xfId="0" applyNumberFormat="1" applyFont="1" applyBorder="1" applyAlignment="1">
      <alignment horizontal="center"/>
    </xf>
    <xf numFmtId="10" fontId="4" fillId="0" borderId="40" xfId="0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4" fillId="0" borderId="43" xfId="0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0" fontId="4" fillId="0" borderId="29" xfId="0" applyFont="1" applyBorder="1" applyAlignment="1">
      <alignment horizontal="centerContinuous"/>
    </xf>
    <xf numFmtId="0" fontId="0" fillId="0" borderId="2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4" fillId="0" borderId="51" xfId="0" applyFont="1" applyBorder="1" applyAlignment="1">
      <alignment horizontal="center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52" xfId="0" applyFont="1" applyBorder="1" applyAlignment="1">
      <alignment horizontal="centerContinuous"/>
    </xf>
    <xf numFmtId="0" fontId="4" fillId="0" borderId="53" xfId="0" applyFont="1" applyBorder="1" applyAlignment="1">
      <alignment horizontal="centerContinuous"/>
    </xf>
    <xf numFmtId="10" fontId="4" fillId="0" borderId="54" xfId="0" applyNumberFormat="1" applyFont="1" applyBorder="1" applyAlignment="1">
      <alignment horizontal="centerContinuous"/>
    </xf>
    <xf numFmtId="0" fontId="4" fillId="0" borderId="52" xfId="0" applyFont="1" applyBorder="1" applyAlignment="1">
      <alignment horizontal="center"/>
    </xf>
    <xf numFmtId="0" fontId="4" fillId="0" borderId="27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3" fontId="4" fillId="0" borderId="44" xfId="0" applyNumberFormat="1" applyFont="1" applyBorder="1" applyAlignment="1">
      <alignment vertical="center"/>
    </xf>
    <xf numFmtId="3" fontId="4" fillId="0" borderId="55" xfId="0" applyNumberFormat="1" applyFont="1" applyBorder="1" applyAlignment="1">
      <alignment horizontal="centerContinuous" vertical="center"/>
    </xf>
    <xf numFmtId="0" fontId="0" fillId="0" borderId="56" xfId="0" applyBorder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3" fontId="4" fillId="0" borderId="8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horizontal="centerContinuous" vertical="center"/>
    </xf>
    <xf numFmtId="0" fontId="0" fillId="0" borderId="57" xfId="0" applyBorder="1" applyAlignment="1">
      <alignment horizontal="centerContinuous" vertical="center"/>
    </xf>
    <xf numFmtId="3" fontId="4" fillId="0" borderId="53" xfId="0" applyNumberFormat="1" applyFont="1" applyBorder="1" applyAlignment="1">
      <alignment horizontal="centerContinuous" vertical="center"/>
    </xf>
    <xf numFmtId="0" fontId="0" fillId="0" borderId="54" xfId="0" applyBorder="1" applyAlignment="1">
      <alignment horizontal="centerContinuous" vertical="center"/>
    </xf>
    <xf numFmtId="0" fontId="3" fillId="2" borderId="41" xfId="0" applyFont="1" applyFill="1" applyBorder="1" applyAlignment="1" applyProtection="1">
      <alignment horizontal="left" vertical="center" wrapText="1"/>
    </xf>
    <xf numFmtId="0" fontId="1" fillId="2" borderId="20" xfId="0" applyFont="1" applyFill="1" applyBorder="1" applyAlignment="1" applyProtection="1">
      <alignment horizontal="left" vertical="center" wrapText="1"/>
    </xf>
    <xf numFmtId="3" fontId="3" fillId="3" borderId="4" xfId="0" applyNumberFormat="1" applyFont="1" applyFill="1" applyBorder="1" applyAlignment="1">
      <alignment vertical="center"/>
    </xf>
    <xf numFmtId="9" fontId="3" fillId="3" borderId="22" xfId="0" applyNumberFormat="1" applyFont="1" applyFill="1" applyBorder="1" applyAlignment="1">
      <alignment horizontal="centerContinuous" vertical="center"/>
    </xf>
    <xf numFmtId="9" fontId="3" fillId="3" borderId="20" xfId="0" applyNumberFormat="1" applyFont="1" applyFill="1" applyBorder="1" applyAlignment="1">
      <alignment horizontal="centerContinuous" vertical="center"/>
    </xf>
    <xf numFmtId="9" fontId="3" fillId="3" borderId="42" xfId="0" applyNumberFormat="1" applyFont="1" applyFill="1" applyBorder="1" applyAlignment="1">
      <alignment horizontal="centerContinuous" vertical="center"/>
    </xf>
    <xf numFmtId="3" fontId="3" fillId="3" borderId="41" xfId="0" applyNumberFormat="1" applyFont="1" applyFill="1" applyBorder="1" applyAlignment="1">
      <alignment horizontal="centerContinuous" vertical="center"/>
    </xf>
    <xf numFmtId="3" fontId="0" fillId="4" borderId="21" xfId="0" applyNumberFormat="1" applyFill="1" applyBorder="1" applyAlignment="1">
      <alignment horizontal="centerContinuous" vertical="center"/>
    </xf>
    <xf numFmtId="9" fontId="3" fillId="3" borderId="4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4" borderId="21" xfId="0" applyFill="1" applyBorder="1" applyAlignment="1">
      <alignment horizontal="centerContinuous" vertical="center"/>
    </xf>
    <xf numFmtId="3" fontId="4" fillId="0" borderId="43" xfId="0" applyNumberFormat="1" applyFont="1" applyBorder="1" applyAlignment="1">
      <alignment horizontal="centerContinuous" vertical="center"/>
    </xf>
    <xf numFmtId="0" fontId="0" fillId="0" borderId="31" xfId="0" applyBorder="1" applyAlignment="1">
      <alignment horizontal="centerContinuous" vertical="center"/>
    </xf>
    <xf numFmtId="0" fontId="4" fillId="0" borderId="53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3" fontId="4" fillId="0" borderId="51" xfId="0" applyNumberFormat="1" applyFont="1" applyBorder="1" applyAlignment="1">
      <alignment vertical="center"/>
    </xf>
    <xf numFmtId="0" fontId="3" fillId="0" borderId="1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horizontal="centerContinuous" vertical="center"/>
    </xf>
    <xf numFmtId="0" fontId="1" fillId="0" borderId="57" xfId="0" applyFont="1" applyBorder="1" applyAlignment="1">
      <alignment horizontal="centerContinuous" vertical="center"/>
    </xf>
    <xf numFmtId="10" fontId="4" fillId="0" borderId="35" xfId="0" quotePrefix="1" applyNumberFormat="1" applyFont="1" applyBorder="1" applyAlignment="1">
      <alignment horizontal="center" vertical="center" wrapText="1"/>
    </xf>
    <xf numFmtId="9" fontId="4" fillId="0" borderId="15" xfId="0" applyNumberFormat="1" applyFont="1" applyBorder="1" applyAlignment="1">
      <alignment horizontal="centerContinuous" vertical="center" wrapText="1"/>
    </xf>
    <xf numFmtId="9" fontId="4" fillId="0" borderId="58" xfId="0" applyNumberFormat="1" applyFont="1" applyBorder="1" applyAlignment="1">
      <alignment horizontal="centerContinuous" vertical="center" wrapText="1"/>
    </xf>
    <xf numFmtId="9" fontId="4" fillId="0" borderId="58" xfId="0" applyNumberFormat="1" applyFont="1" applyBorder="1" applyAlignment="1">
      <alignment horizontal="center" vertical="center"/>
    </xf>
    <xf numFmtId="9" fontId="3" fillId="0" borderId="14" xfId="0" applyNumberFormat="1" applyFont="1" applyBorder="1" applyAlignment="1">
      <alignment horizontal="centerContinuous" vertical="center" wrapText="1"/>
    </xf>
    <xf numFmtId="9" fontId="3" fillId="0" borderId="15" xfId="0" applyNumberFormat="1" applyFont="1" applyBorder="1" applyAlignment="1">
      <alignment horizontal="centerContinuous" vertical="center" wrapText="1"/>
    </xf>
    <xf numFmtId="9" fontId="3" fillId="0" borderId="58" xfId="0" applyNumberFormat="1" applyFont="1" applyBorder="1" applyAlignment="1">
      <alignment horizontal="centerContinuous" vertical="center" wrapText="1"/>
    </xf>
    <xf numFmtId="9" fontId="3" fillId="0" borderId="58" xfId="0" applyNumberFormat="1" applyFont="1" applyBorder="1" applyAlignment="1">
      <alignment horizontal="center" vertical="center"/>
    </xf>
    <xf numFmtId="9" fontId="4" fillId="0" borderId="18" xfId="0" applyNumberFormat="1" applyFont="1" applyBorder="1" applyAlignment="1">
      <alignment horizontal="centerContinuous" vertical="center" wrapText="1"/>
    </xf>
    <xf numFmtId="9" fontId="4" fillId="0" borderId="19" xfId="0" applyNumberFormat="1" applyFont="1" applyBorder="1" applyAlignment="1">
      <alignment horizontal="centerContinuous" vertical="center" wrapText="1"/>
    </xf>
    <xf numFmtId="9" fontId="4" fillId="0" borderId="52" xfId="0" applyNumberFormat="1" applyFont="1" applyBorder="1" applyAlignment="1">
      <alignment horizontal="centerContinuous" vertical="center" wrapText="1"/>
    </xf>
    <xf numFmtId="9" fontId="4" fillId="0" borderId="16" xfId="0" applyNumberFormat="1" applyFont="1" applyBorder="1" applyAlignment="1">
      <alignment horizontal="centerContinuous" vertical="center"/>
    </xf>
    <xf numFmtId="9" fontId="4" fillId="0" borderId="17" xfId="0" applyNumberFormat="1" applyFont="1" applyBorder="1" applyAlignment="1">
      <alignment horizontal="centerContinuous" vertical="center"/>
    </xf>
    <xf numFmtId="9" fontId="4" fillId="0" borderId="29" xfId="0" applyNumberFormat="1" applyFont="1" applyBorder="1" applyAlignment="1">
      <alignment horizontal="centerContinuous" vertical="center"/>
    </xf>
    <xf numFmtId="9" fontId="4" fillId="0" borderId="36" xfId="0" applyNumberFormat="1" applyFont="1" applyBorder="1" applyAlignment="1">
      <alignment horizontal="center" vertical="center"/>
    </xf>
    <xf numFmtId="9" fontId="4" fillId="0" borderId="14" xfId="0" applyNumberFormat="1" applyFont="1" applyBorder="1" applyAlignment="1">
      <alignment horizontal="centerContinuous" vertical="center"/>
    </xf>
    <xf numFmtId="9" fontId="4" fillId="0" borderId="15" xfId="0" applyNumberFormat="1" applyFont="1" applyBorder="1" applyAlignment="1">
      <alignment horizontal="centerContinuous" vertical="center"/>
    </xf>
    <xf numFmtId="9" fontId="4" fillId="0" borderId="58" xfId="0" applyNumberFormat="1" applyFont="1" applyBorder="1" applyAlignment="1">
      <alignment horizontal="centerContinuous" vertical="center"/>
    </xf>
    <xf numFmtId="9" fontId="4" fillId="0" borderId="45" xfId="0" applyNumberFormat="1" applyFont="1" applyBorder="1" applyAlignment="1">
      <alignment horizontal="center" vertical="center"/>
    </xf>
    <xf numFmtId="9" fontId="4" fillId="0" borderId="18" xfId="0" applyNumberFormat="1" applyFont="1" applyBorder="1" applyAlignment="1">
      <alignment horizontal="centerContinuous" vertical="center"/>
    </xf>
    <xf numFmtId="9" fontId="4" fillId="0" borderId="19" xfId="0" applyNumberFormat="1" applyFont="1" applyBorder="1" applyAlignment="1">
      <alignment horizontal="centerContinuous" vertical="center"/>
    </xf>
    <xf numFmtId="9" fontId="4" fillId="0" borderId="52" xfId="0" applyNumberFormat="1" applyFont="1" applyBorder="1" applyAlignment="1">
      <alignment horizontal="centerContinuous" vertical="center"/>
    </xf>
    <xf numFmtId="9" fontId="3" fillId="3" borderId="6" xfId="0" applyNumberFormat="1" applyFont="1" applyFill="1" applyBorder="1" applyAlignment="1">
      <alignment horizontal="center" vertical="center"/>
    </xf>
    <xf numFmtId="9" fontId="4" fillId="0" borderId="30" xfId="0" applyNumberFormat="1" applyFont="1" applyBorder="1" applyAlignment="1">
      <alignment horizontal="centerContinuous" vertical="center"/>
    </xf>
    <xf numFmtId="9" fontId="4" fillId="0" borderId="13" xfId="0" applyNumberFormat="1" applyFont="1" applyBorder="1" applyAlignment="1">
      <alignment horizontal="centerContinuous" vertical="center"/>
    </xf>
    <xf numFmtId="9" fontId="4" fillId="0" borderId="49" xfId="0" applyNumberFormat="1" applyFont="1" applyBorder="1" applyAlignment="1">
      <alignment horizontal="centerContinuous" vertical="center"/>
    </xf>
    <xf numFmtId="9" fontId="4" fillId="0" borderId="59" xfId="0" applyNumberFormat="1" applyFont="1" applyBorder="1" applyAlignment="1">
      <alignment horizontal="center" vertical="center"/>
    </xf>
    <xf numFmtId="4" fontId="4" fillId="0" borderId="32" xfId="0" applyNumberFormat="1" applyFont="1" applyBorder="1" applyAlignment="1">
      <alignment horizontal="center"/>
    </xf>
    <xf numFmtId="4" fontId="4" fillId="0" borderId="28" xfId="0" applyNumberFormat="1" applyFont="1" applyBorder="1" applyAlignment="1">
      <alignment horizontal="center"/>
    </xf>
    <xf numFmtId="4" fontId="4" fillId="0" borderId="35" xfId="0" applyNumberFormat="1" applyFont="1" applyBorder="1" applyAlignment="1">
      <alignment horizontal="center" vertical="center"/>
    </xf>
    <xf numFmtId="4" fontId="4" fillId="0" borderId="36" xfId="0" applyNumberFormat="1" applyFont="1" applyBorder="1" applyAlignment="1">
      <alignment horizontal="center" vertical="center"/>
    </xf>
    <xf numFmtId="4" fontId="4" fillId="0" borderId="39" xfId="0" applyNumberFormat="1" applyFont="1" applyBorder="1" applyAlignment="1">
      <alignment horizontal="center" vertical="center"/>
    </xf>
    <xf numFmtId="4" fontId="4" fillId="0" borderId="40" xfId="0" applyNumberFormat="1" applyFont="1" applyBorder="1" applyAlignment="1">
      <alignment horizontal="center" vertical="center"/>
    </xf>
    <xf numFmtId="0" fontId="20" fillId="0" borderId="0" xfId="0" applyFont="1" applyAlignment="1" applyProtection="1">
      <alignment horizontal="centerContinuous"/>
    </xf>
    <xf numFmtId="0" fontId="21" fillId="0" borderId="0" xfId="0" applyFont="1" applyAlignment="1" applyProtection="1">
      <alignment horizontal="centerContinuous"/>
    </xf>
    <xf numFmtId="10" fontId="4" fillId="0" borderId="36" xfId="0" applyNumberFormat="1" applyFont="1" applyBorder="1" applyAlignment="1">
      <alignment horizontal="centerContinuous" vertical="center"/>
    </xf>
    <xf numFmtId="4" fontId="4" fillId="0" borderId="36" xfId="0" applyNumberFormat="1" applyFont="1" applyBorder="1" applyAlignment="1">
      <alignment horizontal="centerContinuous" vertical="center"/>
    </xf>
    <xf numFmtId="166" fontId="4" fillId="0" borderId="36" xfId="0" applyNumberFormat="1" applyFont="1" applyBorder="1" applyAlignment="1">
      <alignment horizontal="centerContinuous" vertical="center"/>
    </xf>
    <xf numFmtId="10" fontId="4" fillId="0" borderId="0" xfId="0" applyNumberFormat="1" applyFont="1" applyBorder="1" applyAlignment="1">
      <alignment horizontal="centerContinuous" vertical="center"/>
    </xf>
    <xf numFmtId="166" fontId="4" fillId="0" borderId="35" xfId="0" applyNumberFormat="1" applyFont="1" applyBorder="1" applyAlignment="1">
      <alignment horizontal="centerContinuous" vertical="center"/>
    </xf>
    <xf numFmtId="10" fontId="4" fillId="0" borderId="35" xfId="0" applyNumberFormat="1" applyFont="1" applyBorder="1" applyAlignment="1">
      <alignment horizontal="centerContinuous" vertical="center"/>
    </xf>
    <xf numFmtId="4" fontId="4" fillId="0" borderId="35" xfId="0" applyNumberFormat="1" applyFont="1" applyBorder="1" applyAlignment="1">
      <alignment horizontal="centerContinuous" vertical="center"/>
    </xf>
    <xf numFmtId="0" fontId="16" fillId="0" borderId="25" xfId="0" applyFont="1" applyBorder="1" applyAlignment="1" applyProtection="1"/>
    <xf numFmtId="0" fontId="19" fillId="0" borderId="0" xfId="0" applyFont="1" applyAlignment="1" applyProtection="1">
      <alignment vertical="top"/>
    </xf>
    <xf numFmtId="0" fontId="9" fillId="0" borderId="0" xfId="0" applyFont="1" applyBorder="1" applyAlignment="1" applyProtection="1">
      <alignment vertical="top" wrapText="1"/>
    </xf>
    <xf numFmtId="0" fontId="19" fillId="0" borderId="0" xfId="0" applyFont="1" applyAlignment="1" applyProtection="1">
      <alignment vertical="top" wrapText="1"/>
    </xf>
    <xf numFmtId="0" fontId="14" fillId="0" borderId="0" xfId="0" applyFont="1" applyBorder="1" applyProtection="1">
      <protection hidden="1"/>
    </xf>
    <xf numFmtId="0" fontId="5" fillId="0" borderId="3" xfId="0" applyFont="1" applyBorder="1" applyAlignment="1" applyProtection="1">
      <alignment horizontal="center" vertical="top"/>
      <protection locked="0"/>
    </xf>
    <xf numFmtId="0" fontId="4" fillId="0" borderId="60" xfId="0" applyFont="1" applyBorder="1" applyAlignment="1" applyProtection="1">
      <alignment vertical="top"/>
    </xf>
    <xf numFmtId="0" fontId="4" fillId="0" borderId="33" xfId="0" applyFont="1" applyBorder="1" applyAlignment="1" applyProtection="1">
      <alignment vertical="top"/>
    </xf>
    <xf numFmtId="0" fontId="4" fillId="0" borderId="61" xfId="0" applyFont="1" applyBorder="1" applyAlignment="1" applyProtection="1"/>
    <xf numFmtId="0" fontId="11" fillId="0" borderId="62" xfId="0" applyFont="1" applyBorder="1" applyAlignment="1" applyProtection="1">
      <alignment horizontal="left"/>
    </xf>
    <xf numFmtId="0" fontId="11" fillId="0" borderId="34" xfId="0" applyFont="1" applyBorder="1" applyAlignment="1" applyProtection="1">
      <alignment horizontal="left"/>
    </xf>
    <xf numFmtId="0" fontId="11" fillId="0" borderId="63" xfId="0" applyFont="1" applyBorder="1" applyAlignment="1" applyProtection="1">
      <alignment horizontal="left"/>
    </xf>
    <xf numFmtId="0" fontId="21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0" fillId="0" borderId="25" xfId="0" applyBorder="1" applyAlignment="1" applyProtection="1">
      <alignment horizontal="left" wrapText="1"/>
    </xf>
    <xf numFmtId="0" fontId="0" fillId="0" borderId="0" xfId="0" applyProtection="1"/>
    <xf numFmtId="0" fontId="31" fillId="0" borderId="0" xfId="0" applyFont="1" applyAlignment="1" applyProtection="1">
      <alignment horizontal="centerContinuous" vertical="top" wrapText="1"/>
    </xf>
    <xf numFmtId="0" fontId="4" fillId="0" borderId="0" xfId="0" applyFont="1" applyFill="1" applyAlignment="1"/>
    <xf numFmtId="0" fontId="4" fillId="0" borderId="0" xfId="0" applyFont="1" applyFill="1" applyAlignment="1" applyProtection="1"/>
    <xf numFmtId="0" fontId="4" fillId="0" borderId="2" xfId="0" applyFont="1" applyFill="1" applyBorder="1" applyAlignment="1" applyProtection="1"/>
    <xf numFmtId="14" fontId="12" fillId="0" borderId="12" xfId="0" applyNumberFormat="1" applyFont="1" applyBorder="1" applyAlignment="1" applyProtection="1">
      <alignment horizontal="left"/>
      <protection locked="0"/>
    </xf>
    <xf numFmtId="3" fontId="15" fillId="0" borderId="0" xfId="0" applyNumberFormat="1" applyFont="1" applyFill="1" applyBorder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1" fontId="32" fillId="0" borderId="0" xfId="0" applyNumberFormat="1" applyFont="1" applyAlignment="1" applyProtection="1">
      <alignment horizontal="left"/>
    </xf>
    <xf numFmtId="0" fontId="33" fillId="0" borderId="0" xfId="0" applyFont="1" applyAlignment="1" applyProtection="1">
      <alignment horizontal="left"/>
    </xf>
    <xf numFmtId="0" fontId="34" fillId="0" borderId="0" xfId="0" applyFont="1" applyAlignment="1" applyProtection="1">
      <alignment horizontal="left"/>
    </xf>
    <xf numFmtId="167" fontId="33" fillId="0" borderId="0" xfId="0" applyNumberFormat="1" applyFont="1" applyAlignment="1" applyProtection="1"/>
    <xf numFmtId="0" fontId="33" fillId="0" borderId="0" xfId="0" applyFont="1" applyAlignment="1" applyProtection="1"/>
    <xf numFmtId="0" fontId="4" fillId="0" borderId="0" xfId="0" applyFont="1" applyFill="1" applyBorder="1" applyProtection="1"/>
    <xf numFmtId="0" fontId="35" fillId="0" borderId="25" xfId="0" applyFont="1" applyBorder="1" applyAlignment="1" applyProtection="1"/>
    <xf numFmtId="0" fontId="36" fillId="0" borderId="25" xfId="0" applyFont="1" applyBorder="1" applyProtection="1"/>
    <xf numFmtId="0" fontId="35" fillId="0" borderId="25" xfId="0" applyFont="1" applyBorder="1" applyAlignment="1" applyProtection="1">
      <alignment horizontal="right"/>
    </xf>
    <xf numFmtId="3" fontId="17" fillId="0" borderId="64" xfId="0" applyNumberFormat="1" applyFont="1" applyFill="1" applyBorder="1" applyAlignment="1" applyProtection="1">
      <alignment horizontal="right" vertical="center"/>
      <protection hidden="1"/>
    </xf>
    <xf numFmtId="3" fontId="17" fillId="0" borderId="45" xfId="0" applyNumberFormat="1" applyFont="1" applyFill="1" applyBorder="1" applyAlignment="1" applyProtection="1">
      <alignment horizontal="right" vertical="center"/>
      <protection hidden="1"/>
    </xf>
    <xf numFmtId="3" fontId="13" fillId="0" borderId="45" xfId="0" applyNumberFormat="1" applyFont="1" applyFill="1" applyBorder="1" applyAlignment="1" applyProtection="1">
      <alignment horizontal="right" vertical="center"/>
      <protection hidden="1"/>
    </xf>
    <xf numFmtId="3" fontId="37" fillId="0" borderId="45" xfId="0" applyNumberFormat="1" applyFont="1" applyFill="1" applyBorder="1" applyAlignment="1" applyProtection="1">
      <alignment horizontal="right" vertical="center"/>
      <protection hidden="1"/>
    </xf>
    <xf numFmtId="3" fontId="5" fillId="0" borderId="45" xfId="0" applyNumberFormat="1" applyFont="1" applyFill="1" applyBorder="1" applyAlignment="1" applyProtection="1">
      <alignment horizontal="right" vertical="center"/>
      <protection hidden="1"/>
    </xf>
    <xf numFmtId="3" fontId="22" fillId="0" borderId="45" xfId="0" applyNumberFormat="1" applyFont="1" applyFill="1" applyBorder="1" applyAlignment="1" applyProtection="1">
      <alignment horizontal="right" vertical="center"/>
      <protection hidden="1"/>
    </xf>
    <xf numFmtId="3" fontId="22" fillId="0" borderId="6" xfId="0" applyNumberFormat="1" applyFont="1" applyFill="1" applyBorder="1" applyAlignment="1" applyProtection="1">
      <alignment horizontal="right" vertical="center"/>
      <protection hidden="1"/>
    </xf>
    <xf numFmtId="3" fontId="38" fillId="0" borderId="45" xfId="0" applyNumberFormat="1" applyFont="1" applyFill="1" applyBorder="1" applyAlignment="1" applyProtection="1">
      <alignment horizontal="right" vertical="center"/>
      <protection hidden="1"/>
    </xf>
    <xf numFmtId="3" fontId="17" fillId="0" borderId="3" xfId="0" applyNumberFormat="1" applyFont="1" applyFill="1" applyBorder="1" applyAlignment="1" applyProtection="1">
      <alignment horizontal="right" vertical="center"/>
      <protection hidden="1"/>
    </xf>
    <xf numFmtId="3" fontId="38" fillId="0" borderId="3" xfId="0" applyNumberFormat="1" applyFont="1" applyFill="1" applyBorder="1" applyAlignment="1" applyProtection="1">
      <alignment horizontal="right" vertical="center"/>
      <protection hidden="1"/>
    </xf>
    <xf numFmtId="3" fontId="5" fillId="0" borderId="48" xfId="0" applyNumberFormat="1" applyFont="1" applyFill="1" applyBorder="1" applyAlignment="1" applyProtection="1">
      <alignment horizontal="right" vertical="center"/>
      <protection hidden="1"/>
    </xf>
    <xf numFmtId="3" fontId="5" fillId="0" borderId="66" xfId="0" applyNumberFormat="1" applyFont="1" applyFill="1" applyBorder="1" applyAlignment="1" applyProtection="1">
      <alignment horizontal="right" vertical="center"/>
      <protection hidden="1"/>
    </xf>
    <xf numFmtId="3" fontId="37" fillId="0" borderId="64" xfId="0" applyNumberFormat="1" applyFont="1" applyFill="1" applyBorder="1" applyAlignment="1" applyProtection="1">
      <alignment horizontal="right" vertical="center"/>
      <protection hidden="1"/>
    </xf>
    <xf numFmtId="3" fontId="37" fillId="0" borderId="3" xfId="0" applyNumberFormat="1" applyFont="1" applyFill="1" applyBorder="1" applyAlignment="1" applyProtection="1">
      <alignment horizontal="right" vertical="center"/>
      <protection hidden="1"/>
    </xf>
    <xf numFmtId="3" fontId="40" fillId="0" borderId="45" xfId="0" applyNumberFormat="1" applyFont="1" applyFill="1" applyBorder="1" applyAlignment="1" applyProtection="1">
      <alignment horizontal="right" vertical="center"/>
      <protection hidden="1"/>
    </xf>
    <xf numFmtId="0" fontId="17" fillId="0" borderId="0" xfId="0" applyFont="1" applyFill="1" applyAlignment="1" applyProtection="1">
      <alignment horizontal="right" vertical="center"/>
    </xf>
    <xf numFmtId="0" fontId="17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29" fillId="0" borderId="0" xfId="0" applyFont="1" applyFill="1" applyAlignment="1">
      <alignment horizontal="justify" vertical="center" wrapText="1"/>
    </xf>
    <xf numFmtId="0" fontId="29" fillId="0" borderId="0" xfId="0" applyFont="1" applyFill="1" applyBorder="1" applyAlignment="1">
      <alignment horizontal="justify" vertical="center" wrapText="1"/>
    </xf>
    <xf numFmtId="0" fontId="29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right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justify" vertical="top" wrapText="1"/>
    </xf>
    <xf numFmtId="0" fontId="25" fillId="0" borderId="0" xfId="0" applyFont="1" applyFill="1" applyBorder="1" applyAlignment="1">
      <alignment horizontal="justify" vertical="top" wrapText="1"/>
    </xf>
    <xf numFmtId="0" fontId="4" fillId="0" borderId="0" xfId="0" applyFont="1" applyFill="1"/>
    <xf numFmtId="0" fontId="5" fillId="0" borderId="0" xfId="0" applyFont="1" applyFill="1" applyAlignment="1" applyProtection="1">
      <alignment horizontal="centerContinuous" wrapText="1"/>
    </xf>
    <xf numFmtId="0" fontId="5" fillId="0" borderId="0" xfId="0" applyFont="1" applyFill="1" applyAlignment="1" applyProtection="1">
      <alignment horizontal="center"/>
    </xf>
    <xf numFmtId="0" fontId="0" fillId="0" borderId="0" xfId="0" applyFill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5" fillId="0" borderId="0" xfId="0" applyFont="1" applyFill="1" applyProtection="1"/>
    <xf numFmtId="0" fontId="5" fillId="0" borderId="0" xfId="0" applyFont="1" applyFill="1" applyBorder="1" applyProtection="1"/>
    <xf numFmtId="0" fontId="6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4" fillId="0" borderId="1" xfId="0" applyFont="1" applyFill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right"/>
    </xf>
    <xf numFmtId="0" fontId="3" fillId="0" borderId="21" xfId="0" applyFont="1" applyFill="1" applyBorder="1" applyAlignment="1" applyProtection="1">
      <alignment horizontal="centerContinuous" vertical="center" wrapText="1"/>
    </xf>
    <xf numFmtId="0" fontId="8" fillId="0" borderId="5" xfId="0" applyFont="1" applyFill="1" applyBorder="1" applyAlignment="1" applyProtection="1">
      <alignment horizontal="centerContinuous" wrapText="1"/>
    </xf>
    <xf numFmtId="0" fontId="8" fillId="0" borderId="22" xfId="0" applyFont="1" applyFill="1" applyBorder="1" applyAlignment="1" applyProtection="1">
      <alignment horizontal="centerContinuous" wrapText="1"/>
    </xf>
    <xf numFmtId="3" fontId="3" fillId="0" borderId="6" xfId="0" applyNumberFormat="1" applyFont="1" applyFill="1" applyBorder="1" applyAlignment="1" applyProtection="1">
      <alignment horizontal="center" vertical="center"/>
    </xf>
    <xf numFmtId="3" fontId="3" fillId="0" borderId="5" xfId="0" applyNumberFormat="1" applyFont="1" applyFill="1" applyBorder="1" applyAlignment="1" applyProtection="1">
      <alignment horizontal="center" vertical="center" wrapText="1"/>
    </xf>
    <xf numFmtId="0" fontId="17" fillId="0" borderId="67" xfId="0" applyFont="1" applyFill="1" applyBorder="1" applyProtection="1"/>
    <xf numFmtId="0" fontId="4" fillId="0" borderId="7" xfId="0" quotePrefix="1" applyFont="1" applyFill="1" applyBorder="1" applyAlignment="1" applyProtection="1">
      <alignment horizontal="right"/>
    </xf>
    <xf numFmtId="0" fontId="3" fillId="0" borderId="17" xfId="0" applyFont="1" applyFill="1" applyBorder="1" applyAlignment="1" applyProtection="1">
      <alignment vertical="center"/>
    </xf>
    <xf numFmtId="0" fontId="8" fillId="0" borderId="17" xfId="0" applyFont="1" applyFill="1" applyBorder="1" applyAlignment="1" applyProtection="1"/>
    <xf numFmtId="3" fontId="4" fillId="0" borderId="0" xfId="0" applyNumberFormat="1" applyFont="1" applyFill="1"/>
    <xf numFmtId="3" fontId="13" fillId="0" borderId="67" xfId="0" applyNumberFormat="1" applyFont="1" applyFill="1" applyBorder="1"/>
    <xf numFmtId="3" fontId="4" fillId="0" borderId="0" xfId="0" applyNumberFormat="1" applyFont="1" applyFill="1" applyBorder="1"/>
    <xf numFmtId="0" fontId="4" fillId="0" borderId="7" xfId="0" applyFont="1" applyFill="1" applyBorder="1" applyAlignment="1" applyProtection="1">
      <alignment horizontal="right"/>
    </xf>
    <xf numFmtId="0" fontId="4" fillId="0" borderId="15" xfId="0" applyFont="1" applyFill="1" applyBorder="1" applyAlignment="1" applyProtection="1">
      <alignment vertical="center"/>
    </xf>
    <xf numFmtId="0" fontId="8" fillId="0" borderId="2" xfId="0" applyFont="1" applyFill="1" applyBorder="1" applyAlignment="1" applyProtection="1"/>
    <xf numFmtId="0" fontId="8" fillId="0" borderId="15" xfId="0" applyFont="1" applyFill="1" applyBorder="1" applyAlignment="1" applyProtection="1"/>
    <xf numFmtId="3" fontId="17" fillId="0" borderId="67" xfId="0" applyNumberFormat="1" applyFont="1" applyFill="1" applyBorder="1"/>
    <xf numFmtId="0" fontId="4" fillId="0" borderId="8" xfId="0" applyFont="1" applyFill="1" applyBorder="1" applyAlignment="1" applyProtection="1">
      <alignment horizontal="right"/>
    </xf>
    <xf numFmtId="0" fontId="4" fillId="0" borderId="0" xfId="0" applyFont="1" applyFill="1" applyBorder="1"/>
    <xf numFmtId="0" fontId="4" fillId="0" borderId="14" xfId="0" applyFont="1" applyFill="1" applyBorder="1" applyAlignment="1" applyProtection="1">
      <alignment vertical="center"/>
    </xf>
    <xf numFmtId="0" fontId="0" fillId="0" borderId="15" xfId="0" applyFill="1" applyBorder="1" applyAlignment="1"/>
    <xf numFmtId="0" fontId="0" fillId="0" borderId="57" xfId="0" applyFill="1" applyBorder="1" applyAlignment="1"/>
    <xf numFmtId="0" fontId="3" fillId="0" borderId="15" xfId="0" applyFont="1" applyFill="1" applyBorder="1" applyAlignment="1" applyProtection="1">
      <alignment vertical="center"/>
    </xf>
    <xf numFmtId="0" fontId="1" fillId="0" borderId="15" xfId="0" applyFont="1" applyFill="1" applyBorder="1" applyAlignment="1" applyProtection="1"/>
    <xf numFmtId="0" fontId="1" fillId="0" borderId="24" xfId="0" applyFont="1" applyFill="1" applyBorder="1" applyAlignment="1" applyProtection="1"/>
    <xf numFmtId="0" fontId="3" fillId="0" borderId="5" xfId="0" applyFont="1" applyFill="1" applyBorder="1" applyAlignment="1" applyProtection="1">
      <alignment horizontal="right" vertical="center"/>
    </xf>
    <xf numFmtId="0" fontId="3" fillId="0" borderId="22" xfId="0" applyFont="1" applyFill="1" applyBorder="1" applyAlignment="1" applyProtection="1">
      <alignment vertical="center"/>
    </xf>
    <xf numFmtId="0" fontId="8" fillId="0" borderId="20" xfId="0" applyFont="1" applyFill="1" applyBorder="1" applyAlignment="1" applyProtection="1"/>
    <xf numFmtId="3" fontId="39" fillId="0" borderId="0" xfId="0" applyNumberFormat="1" applyFont="1" applyFill="1"/>
    <xf numFmtId="3" fontId="22" fillId="0" borderId="67" xfId="0" applyNumberFormat="1" applyFont="1" applyFill="1" applyBorder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right"/>
    </xf>
    <xf numFmtId="0" fontId="4" fillId="0" borderId="2" xfId="0" applyFont="1" applyFill="1" applyBorder="1"/>
    <xf numFmtId="0" fontId="4" fillId="0" borderId="2" xfId="0" applyFont="1" applyFill="1" applyBorder="1" applyAlignment="1"/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/>
    <xf numFmtId="0" fontId="6" fillId="0" borderId="3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4" fillId="0" borderId="1" xfId="0" applyFont="1" applyFill="1" applyBorder="1" applyAlignment="1">
      <alignment horizontal="right"/>
    </xf>
    <xf numFmtId="0" fontId="4" fillId="0" borderId="4" xfId="0" applyFont="1" applyFill="1" applyBorder="1" applyAlignment="1" applyProtection="1">
      <alignment horizontal="centerContinuous"/>
    </xf>
    <xf numFmtId="0" fontId="3" fillId="0" borderId="20" xfId="0" applyFont="1" applyFill="1" applyBorder="1" applyAlignment="1" applyProtection="1">
      <alignment horizontal="centerContinuous" vertical="center"/>
    </xf>
    <xf numFmtId="0" fontId="8" fillId="0" borderId="20" xfId="0" applyFont="1" applyFill="1" applyBorder="1" applyAlignment="1" applyProtection="1">
      <alignment horizontal="centerContinuous"/>
    </xf>
    <xf numFmtId="0" fontId="8" fillId="0" borderId="21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>
      <alignment vertical="center"/>
    </xf>
    <xf numFmtId="0" fontId="4" fillId="0" borderId="9" xfId="0" applyFont="1" applyFill="1" applyBorder="1" applyAlignment="1" applyProtection="1">
      <alignment horizontal="right"/>
    </xf>
    <xf numFmtId="0" fontId="3" fillId="0" borderId="16" xfId="0" quotePrefix="1" applyFont="1" applyFill="1" applyBorder="1" applyAlignment="1" applyProtection="1">
      <alignment horizontal="left"/>
    </xf>
    <xf numFmtId="0" fontId="0" fillId="0" borderId="17" xfId="0" applyFill="1" applyBorder="1" applyAlignment="1"/>
    <xf numFmtId="0" fontId="4" fillId="0" borderId="14" xfId="0" quotePrefix="1" applyFont="1" applyFill="1" applyBorder="1" applyAlignment="1" applyProtection="1">
      <alignment horizontal="left"/>
    </xf>
    <xf numFmtId="0" fontId="4" fillId="0" borderId="14" xfId="0" applyFont="1" applyFill="1" applyBorder="1" applyAlignment="1" applyProtection="1">
      <alignment horizontal="left"/>
    </xf>
    <xf numFmtId="0" fontId="17" fillId="0" borderId="67" xfId="0" applyFont="1" applyFill="1" applyBorder="1"/>
    <xf numFmtId="0" fontId="3" fillId="0" borderId="14" xfId="0" quotePrefix="1" applyFont="1" applyFill="1" applyBorder="1" applyAlignment="1" applyProtection="1">
      <alignment horizontal="left"/>
    </xf>
    <xf numFmtId="3" fontId="41" fillId="0" borderId="45" xfId="0" applyNumberFormat="1" applyFont="1" applyFill="1" applyBorder="1" applyAlignment="1" applyProtection="1">
      <alignment horizontal="right" vertical="center"/>
      <protection hidden="1"/>
    </xf>
    <xf numFmtId="0" fontId="1" fillId="0" borderId="15" xfId="0" applyFont="1" applyFill="1" applyBorder="1" applyAlignment="1"/>
    <xf numFmtId="0" fontId="3" fillId="0" borderId="0" xfId="0" applyFont="1" applyFill="1"/>
    <xf numFmtId="0" fontId="3" fillId="0" borderId="0" xfId="0" applyFont="1" applyFill="1" applyBorder="1"/>
    <xf numFmtId="0" fontId="3" fillId="0" borderId="22" xfId="0" applyFont="1" applyFill="1" applyBorder="1" applyAlignment="1" applyProtection="1">
      <alignment horizontal="right" vertical="center"/>
    </xf>
    <xf numFmtId="0" fontId="39" fillId="0" borderId="0" xfId="0" applyFont="1" applyFill="1"/>
    <xf numFmtId="0" fontId="4" fillId="0" borderId="2" xfId="0" applyFont="1" applyFill="1" applyBorder="1" applyProtection="1"/>
    <xf numFmtId="0" fontId="7" fillId="0" borderId="0" xfId="0" applyFont="1" applyFill="1" applyBorder="1" applyAlignment="1" applyProtection="1">
      <alignment horizontal="centerContinuous"/>
    </xf>
    <xf numFmtId="0" fontId="42" fillId="0" borderId="0" xfId="0" applyFont="1" applyFill="1" applyAlignment="1" applyProtection="1">
      <alignment horizontal="centerContinuous" wrapText="1"/>
    </xf>
    <xf numFmtId="0" fontId="3" fillId="0" borderId="0" xfId="0" quotePrefix="1" applyFont="1" applyFill="1" applyAlignment="1" applyProtection="1">
      <alignment horizontal="left"/>
    </xf>
    <xf numFmtId="0" fontId="4" fillId="0" borderId="0" xfId="0" quotePrefix="1" applyFont="1" applyFill="1" applyAlignment="1" applyProtection="1">
      <alignment horizontal="left"/>
    </xf>
    <xf numFmtId="0" fontId="3" fillId="0" borderId="22" xfId="0" applyFont="1" applyFill="1" applyBorder="1" applyAlignment="1" applyProtection="1">
      <alignment horizontal="centerContinuous" vertical="center"/>
    </xf>
    <xf numFmtId="164" fontId="9" fillId="0" borderId="10" xfId="0" applyNumberFormat="1" applyFont="1" applyFill="1" applyBorder="1" applyAlignment="1" applyProtection="1">
      <alignment horizontal="right"/>
    </xf>
    <xf numFmtId="0" fontId="4" fillId="0" borderId="16" xfId="0" applyFont="1" applyFill="1" applyBorder="1" applyAlignment="1" applyProtection="1">
      <alignment horizontal="left"/>
    </xf>
    <xf numFmtId="3" fontId="17" fillId="0" borderId="65" xfId="0" applyNumberFormat="1" applyFont="1" applyFill="1" applyBorder="1" applyAlignment="1" applyProtection="1">
      <alignment horizontal="right" vertical="center"/>
      <protection hidden="1"/>
    </xf>
    <xf numFmtId="164" fontId="9" fillId="0" borderId="11" xfId="0" applyNumberFormat="1" applyFont="1" applyFill="1" applyBorder="1" applyAlignment="1" applyProtection="1">
      <alignment horizontal="right"/>
    </xf>
    <xf numFmtId="165" fontId="10" fillId="0" borderId="11" xfId="0" applyNumberFormat="1" applyFont="1" applyFill="1" applyBorder="1" applyAlignment="1" applyProtection="1">
      <alignment horizontal="right"/>
    </xf>
    <xf numFmtId="0" fontId="3" fillId="0" borderId="14" xfId="0" applyFont="1" applyFill="1" applyBorder="1" applyAlignment="1" applyProtection="1">
      <alignment horizontal="left"/>
    </xf>
    <xf numFmtId="3" fontId="13" fillId="0" borderId="3" xfId="0" applyNumberFormat="1" applyFont="1" applyFill="1" applyBorder="1" applyAlignment="1" applyProtection="1">
      <alignment horizontal="right" vertical="center"/>
      <protection hidden="1"/>
    </xf>
    <xf numFmtId="164" fontId="9" fillId="0" borderId="8" xfId="0" applyNumberFormat="1" applyFont="1" applyFill="1" applyBorder="1" applyAlignment="1" applyProtection="1">
      <alignment horizontal="right"/>
    </xf>
    <xf numFmtId="164" fontId="10" fillId="0" borderId="11" xfId="0" applyNumberFormat="1" applyFont="1" applyFill="1" applyBorder="1" applyAlignment="1" applyProtection="1">
      <alignment horizontal="right"/>
    </xf>
    <xf numFmtId="165" fontId="9" fillId="0" borderId="11" xfId="0" applyNumberFormat="1" applyFont="1" applyFill="1" applyBorder="1" applyAlignment="1" applyProtection="1">
      <alignment horizontal="right"/>
    </xf>
    <xf numFmtId="3" fontId="5" fillId="0" borderId="3" xfId="0" applyNumberFormat="1" applyFont="1" applyFill="1" applyBorder="1" applyAlignment="1" applyProtection="1">
      <alignment horizontal="right" vertical="center"/>
      <protection hidden="1"/>
    </xf>
    <xf numFmtId="0" fontId="1" fillId="0" borderId="57" xfId="0" applyFont="1" applyFill="1" applyBorder="1" applyAlignment="1"/>
    <xf numFmtId="165" fontId="10" fillId="0" borderId="11" xfId="0" applyNumberFormat="1" applyFont="1" applyFill="1" applyBorder="1" applyAlignment="1" applyProtection="1">
      <alignment horizontal="left"/>
    </xf>
    <xf numFmtId="3" fontId="43" fillId="0" borderId="45" xfId="0" applyNumberFormat="1" applyFont="1" applyFill="1" applyBorder="1" applyAlignment="1" applyProtection="1">
      <alignment horizontal="right" vertical="center"/>
      <protection hidden="1"/>
    </xf>
    <xf numFmtId="0" fontId="10" fillId="0" borderId="23" xfId="0" applyFont="1" applyFill="1" applyBorder="1" applyAlignment="1" applyProtection="1">
      <alignment horizontal="right"/>
    </xf>
    <xf numFmtId="0" fontId="0" fillId="0" borderId="20" xfId="0" applyFill="1" applyBorder="1" applyAlignment="1"/>
    <xf numFmtId="3" fontId="22" fillId="0" borderId="5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ill="1" applyBorder="1" applyAlignment="1"/>
    <xf numFmtId="0" fontId="7" fillId="0" borderId="0" xfId="0" applyFont="1" applyFill="1" applyAlignment="1" applyProtection="1">
      <alignment horizontal="left"/>
    </xf>
    <xf numFmtId="0" fontId="4" fillId="0" borderId="2" xfId="0" applyFont="1" applyFill="1" applyBorder="1" applyAlignment="1" applyProtection="1"/>
    <xf numFmtId="0" fontId="5" fillId="0" borderId="0" xfId="0" applyFont="1" applyFill="1" applyAlignment="1" applyProtection="1">
      <alignment horizontal="center"/>
    </xf>
    <xf numFmtId="3" fontId="17" fillId="5" borderId="45" xfId="0" applyNumberFormat="1" applyFont="1" applyFill="1" applyBorder="1" applyAlignment="1" applyProtection="1">
      <alignment horizontal="right" vertical="center"/>
      <protection hidden="1"/>
    </xf>
    <xf numFmtId="3" fontId="13" fillId="5" borderId="45" xfId="0" applyNumberFormat="1" applyFont="1" applyFill="1" applyBorder="1" applyAlignment="1" applyProtection="1">
      <alignment horizontal="right" vertical="center"/>
      <protection hidden="1"/>
    </xf>
    <xf numFmtId="3" fontId="5" fillId="5" borderId="45" xfId="0" applyNumberFormat="1" applyFont="1" applyFill="1" applyBorder="1" applyAlignment="1" applyProtection="1">
      <alignment horizontal="right" vertical="center"/>
      <protection hidden="1"/>
    </xf>
    <xf numFmtId="0" fontId="5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left"/>
    </xf>
    <xf numFmtId="0" fontId="0" fillId="0" borderId="0" xfId="0" applyFill="1" applyAlignment="1">
      <alignment horizontal="left"/>
    </xf>
    <xf numFmtId="0" fontId="4" fillId="0" borderId="2" xfId="0" applyFont="1" applyFill="1" applyBorder="1" applyAlignment="1" applyProtection="1"/>
    <xf numFmtId="0" fontId="5" fillId="0" borderId="0" xfId="0" applyFont="1" applyFill="1" applyAlignment="1" applyProtection="1">
      <alignment horizontal="center" wrapText="1"/>
    </xf>
    <xf numFmtId="0" fontId="0" fillId="0" borderId="0" xfId="0" applyFill="1" applyAlignment="1">
      <alignment wrapText="1"/>
    </xf>
    <xf numFmtId="0" fontId="5" fillId="0" borderId="0" xfId="0" applyFont="1" applyFill="1" applyAlignment="1" applyProtection="1">
      <alignment horizontal="center"/>
    </xf>
    <xf numFmtId="0" fontId="0" fillId="0" borderId="0" xfId="0" applyFill="1" applyAlignment="1"/>
  </cellXfs>
  <cellStyles count="1"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5"/>
  <sheetViews>
    <sheetView showGridLines="0" zoomScale="98" workbookViewId="0">
      <selection activeCell="P7" sqref="P7"/>
    </sheetView>
  </sheetViews>
  <sheetFormatPr defaultRowHeight="15"/>
  <cols>
    <col min="1" max="1" width="33.7109375" style="16" customWidth="1"/>
    <col min="2" max="2" width="37.140625" style="17" customWidth="1"/>
    <col min="3" max="3" width="1.140625" style="4" customWidth="1"/>
    <col min="4" max="4" width="1.5703125" style="7" customWidth="1"/>
    <col min="5" max="20" width="2.85546875" style="7" customWidth="1"/>
    <col min="21" max="21" width="3.28515625" style="4" customWidth="1"/>
    <col min="22" max="16384" width="9.140625" style="4"/>
  </cols>
  <sheetData>
    <row r="1" spans="1:21" ht="15.75" thickBot="1"/>
    <row r="2" spans="1:21" ht="15.75" thickBot="1">
      <c r="A2" s="18" t="s">
        <v>0</v>
      </c>
      <c r="B2" s="24" t="s">
        <v>393</v>
      </c>
      <c r="E2" s="25">
        <v>1</v>
      </c>
      <c r="F2" s="25">
        <v>1</v>
      </c>
      <c r="G2" s="25">
        <v>3</v>
      </c>
      <c r="H2" s="25">
        <v>0</v>
      </c>
      <c r="I2" s="25">
        <v>0</v>
      </c>
      <c r="J2" s="25">
        <v>9</v>
      </c>
      <c r="K2" s="25">
        <v>1</v>
      </c>
      <c r="L2" s="40">
        <v>9</v>
      </c>
      <c r="M2" s="41">
        <v>3</v>
      </c>
      <c r="N2" s="25">
        <v>8</v>
      </c>
      <c r="O2" s="25">
        <v>2</v>
      </c>
      <c r="P2" s="40">
        <v>1</v>
      </c>
      <c r="Q2" s="41">
        <v>1</v>
      </c>
      <c r="R2" s="25">
        <v>1</v>
      </c>
      <c r="S2" s="40">
        <v>3</v>
      </c>
      <c r="T2" s="41">
        <v>1</v>
      </c>
      <c r="U2" s="25">
        <v>8</v>
      </c>
    </row>
    <row r="3" spans="1:21" ht="15.75" thickBot="1">
      <c r="B3" s="19"/>
      <c r="E3" s="9" t="s">
        <v>1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5.75" thickBot="1">
      <c r="A4" s="18" t="s">
        <v>2</v>
      </c>
      <c r="B4" s="24" t="s">
        <v>394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5.75" thickBot="1">
      <c r="B5" s="38"/>
      <c r="E5" s="25">
        <v>1</v>
      </c>
      <c r="F5" s="25">
        <v>8</v>
      </c>
      <c r="G5" s="3" t="s">
        <v>3</v>
      </c>
      <c r="H5" s="25">
        <v>0</v>
      </c>
      <c r="I5" s="25">
        <v>9</v>
      </c>
      <c r="J5" s="3" t="s">
        <v>3</v>
      </c>
      <c r="K5" s="25">
        <v>1</v>
      </c>
      <c r="L5" s="25">
        <v>0</v>
      </c>
      <c r="M5" s="25">
        <v>1</v>
      </c>
      <c r="N5" s="25">
        <v>0</v>
      </c>
      <c r="O5" s="25">
        <v>9</v>
      </c>
      <c r="P5" s="25">
        <v>6</v>
      </c>
      <c r="Q5" s="9"/>
      <c r="R5" s="9"/>
      <c r="S5" s="9"/>
      <c r="T5" s="9"/>
      <c r="U5" s="9"/>
    </row>
    <row r="6" spans="1:21" ht="15.75" thickBot="1">
      <c r="A6" s="18" t="s">
        <v>4</v>
      </c>
      <c r="B6" s="24" t="s">
        <v>395</v>
      </c>
      <c r="E6" s="9" t="s">
        <v>5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>
      <c r="B7" s="1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5.75" thickBot="1">
      <c r="B8" s="1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5.75" thickBot="1">
      <c r="A9" s="18" t="s">
        <v>6</v>
      </c>
      <c r="B9" s="24" t="s">
        <v>396</v>
      </c>
      <c r="E9" s="39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ht="15.75" thickBot="1">
      <c r="B10" s="19"/>
      <c r="E10" s="6"/>
      <c r="U10" s="7"/>
    </row>
    <row r="11" spans="1:21" ht="15.75" thickBot="1">
      <c r="A11" s="18" t="s">
        <v>7</v>
      </c>
      <c r="B11" s="276">
        <v>39813</v>
      </c>
      <c r="E11" s="16"/>
      <c r="U11" s="7"/>
    </row>
    <row r="12" spans="1:21" ht="15.75" thickBot="1">
      <c r="A12" s="18" t="s">
        <v>8</v>
      </c>
      <c r="B12" s="276">
        <v>39813</v>
      </c>
      <c r="U12" s="7"/>
    </row>
    <row r="13" spans="1:21" ht="15.75" thickBot="1">
      <c r="A13" s="18" t="s">
        <v>9</v>
      </c>
      <c r="B13" s="24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U13" s="7"/>
    </row>
    <row r="14" spans="1:21" ht="15.75" thickBot="1">
      <c r="B14" s="19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ht="15.75" thickBot="1">
      <c r="A15" s="18" t="s">
        <v>10</v>
      </c>
      <c r="B15" s="276">
        <v>39903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ht="15.75" thickBot="1">
      <c r="A16" s="18" t="s">
        <v>11</v>
      </c>
      <c r="B16" s="24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ht="15.75" thickBot="1">
      <c r="A17" s="18" t="s">
        <v>12</v>
      </c>
      <c r="B17" s="24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ht="15.75" thickBot="1">
      <c r="B18" s="19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15.75" customHeight="1" thickBot="1">
      <c r="A19" s="43" t="s">
        <v>13</v>
      </c>
      <c r="B19" s="24"/>
      <c r="E19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</row>
    <row r="20" spans="1:21" ht="36">
      <c r="B20" s="21"/>
      <c r="E20" s="272" t="s">
        <v>14</v>
      </c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56"/>
      <c r="R20" s="256"/>
      <c r="S20" s="256"/>
      <c r="T20" s="256"/>
      <c r="U20" s="256"/>
    </row>
    <row r="21" spans="1:21" ht="18.75" customHeight="1">
      <c r="A21" s="42" t="s">
        <v>15</v>
      </c>
      <c r="B21" s="258" t="s">
        <v>392</v>
      </c>
      <c r="C21" s="257" t="b">
        <f>IF(B21="i",FALSE,TRUE)</f>
        <v>1</v>
      </c>
      <c r="D21" s="15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>
      <c r="A22" s="259" t="str">
        <f>CONCATENATE("A könyvvizsgálat során a(z) ",B2,)</f>
        <v>A könyvvizsgálat során a(z) MÜLLEX-KÖRMEND KFT</v>
      </c>
      <c r="B22" s="262"/>
      <c r="C22" s="255"/>
    </row>
    <row r="23" spans="1:21">
      <c r="A23" s="260" t="str">
        <f>CONCATENATE(B11," beszámolóját, annak részeit és tételeit, ")</f>
        <v xml:space="preserve">39813 beszámolóját, annak részeit és tételeit, </v>
      </c>
      <c r="B23" s="263"/>
      <c r="C23" s="255"/>
    </row>
    <row r="24" spans="1:21">
      <c r="A24" s="260" t="s">
        <v>16</v>
      </c>
      <c r="B24" s="263"/>
      <c r="C24" s="255"/>
    </row>
    <row r="25" spans="1:21">
      <c r="A25" s="260" t="s">
        <v>17</v>
      </c>
      <c r="B25" s="263"/>
      <c r="C25" s="255"/>
    </row>
    <row r="26" spans="1:21">
      <c r="A26" s="260" t="s">
        <v>18</v>
      </c>
      <c r="B26" s="263"/>
      <c r="C26" s="255"/>
      <c r="E26" s="254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1:21">
      <c r="A27" s="260" t="s">
        <v>19</v>
      </c>
      <c r="B27" s="263"/>
      <c r="C27" s="255"/>
      <c r="E27" s="254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</row>
    <row r="28" spans="1:21">
      <c r="A28" s="260" t="s">
        <v>20</v>
      </c>
      <c r="B28" s="263"/>
      <c r="C28" s="255"/>
      <c r="E28" s="254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21">
      <c r="A29" s="260" t="s">
        <v>21</v>
      </c>
      <c r="B29" s="263"/>
      <c r="C29" s="255"/>
      <c r="E29" s="254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21" ht="27.75" customHeight="1">
      <c r="A30" s="261" t="str">
        <f>CONCATENATE("",B9,", ",B19)</f>
        <v xml:space="preserve">KÖRMEND, </v>
      </c>
      <c r="B30" s="264"/>
    </row>
    <row r="31" spans="1:21">
      <c r="A31" s="7"/>
      <c r="B31" s="19"/>
    </row>
    <row r="32" spans="1:21">
      <c r="A32" s="7"/>
      <c r="B32" s="19"/>
    </row>
    <row r="33" spans="1:2">
      <c r="A33" s="7"/>
      <c r="B33" s="19"/>
    </row>
    <row r="34" spans="1:2">
      <c r="A34" s="7"/>
      <c r="B34" s="19"/>
    </row>
    <row r="35" spans="1:2">
      <c r="A35" s="22"/>
      <c r="B35" s="23"/>
    </row>
  </sheetData>
  <phoneticPr fontId="25" type="noConversion"/>
  <printOptions horizontalCentered="1"/>
  <pageMargins left="0.39370078740157483" right="0.39370078740157483" top="0.59055118110236227" bottom="0.39370078740157483" header="0.31496062992125984" footer="0.31496062992125984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4:AA59"/>
  <sheetViews>
    <sheetView showGridLines="0" topLeftCell="A46" workbookViewId="0">
      <selection activeCell="N43" sqref="N43"/>
    </sheetView>
  </sheetViews>
  <sheetFormatPr defaultColWidth="2.7109375" defaultRowHeight="12.75"/>
  <cols>
    <col min="1" max="1" width="2.85546875" style="5" customWidth="1"/>
    <col min="2" max="5" width="2.7109375" style="4" customWidth="1"/>
    <col min="6" max="6" width="2.85546875" style="4" customWidth="1"/>
    <col min="7" max="19" width="2.7109375" style="4" customWidth="1"/>
    <col min="20" max="20" width="4.42578125" style="4" customWidth="1"/>
    <col min="21" max="21" width="6.28515625" style="4" customWidth="1"/>
    <col min="22" max="22" width="14.42578125" style="4" hidden="1" customWidth="1"/>
    <col min="23" max="23" width="31" style="4" customWidth="1"/>
    <col min="24" max="16384" width="2.7109375" style="4"/>
  </cols>
  <sheetData>
    <row r="4" spans="1:23" ht="15">
      <c r="A4" s="3">
        <f>IF(ISBLANK(Adatok!E2),"",Adatok!E2)</f>
        <v>1</v>
      </c>
      <c r="B4" s="3">
        <f>IF(ISBLANK(Adatok!F2),"",Adatok!F2)</f>
        <v>1</v>
      </c>
      <c r="C4" s="3">
        <f>IF(ISBLANK(Adatok!G2),"",Adatok!G2)</f>
        <v>3</v>
      </c>
      <c r="D4" s="3">
        <f>IF(ISBLANK(Adatok!H2),"",Adatok!H2)</f>
        <v>0</v>
      </c>
      <c r="E4" s="3">
        <f>IF(ISBLANK(Adatok!I2),"",Adatok!I2)</f>
        <v>0</v>
      </c>
      <c r="F4" s="3">
        <f>IF(ISBLANK(Adatok!J2),"",Adatok!J2)</f>
        <v>9</v>
      </c>
      <c r="G4" s="3">
        <f>IF(ISBLANK(Adatok!K2),"",Adatok!K2)</f>
        <v>1</v>
      </c>
      <c r="H4" s="268">
        <f>IF(ISBLANK(Adatok!L2),"",Adatok!L2)</f>
        <v>9</v>
      </c>
      <c r="I4" s="269">
        <f>IF(ISBLANK(Adatok!M2),"",Adatok!M2)</f>
        <v>3</v>
      </c>
      <c r="J4" s="3">
        <f>IF(ISBLANK(Adatok!N2),"",Adatok!N2)</f>
        <v>8</v>
      </c>
      <c r="K4" s="3">
        <f>IF(ISBLANK(Adatok!O2),"",Adatok!O2)</f>
        <v>2</v>
      </c>
      <c r="L4" s="268">
        <f>IF(ISBLANK(Adatok!P2),"",Adatok!P2)</f>
        <v>1</v>
      </c>
      <c r="M4" s="269">
        <f>IF(ISBLANK(Adatok!Q2),"",Adatok!Q2)</f>
        <v>1</v>
      </c>
      <c r="N4" s="3">
        <f>IF(ISBLANK(Adatok!R2),"",Adatok!R2)</f>
        <v>1</v>
      </c>
      <c r="O4" s="268">
        <f>IF(ISBLANK(Adatok!S2),"",Adatok!S2)</f>
        <v>3</v>
      </c>
      <c r="P4" s="269">
        <f>IF(ISBLANK(Adatok!T2),"",Adatok!T2)</f>
        <v>1</v>
      </c>
      <c r="Q4" s="3">
        <f>IF(ISBLANK(Adatok!U2),"",Adatok!U2)</f>
        <v>8</v>
      </c>
    </row>
    <row r="5" spans="1:23" ht="5.25" customHeight="1">
      <c r="A5" s="30"/>
    </row>
    <row r="6" spans="1:23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23">
      <c r="A7" s="30"/>
    </row>
    <row r="8" spans="1:23" ht="15">
      <c r="A8" s="3">
        <f>IF(ISBLANK(Adatok!E5),"",Adatok!E5)</f>
        <v>1</v>
      </c>
      <c r="B8" s="3">
        <f>IF(ISBLANK(Adatok!F5),"",Adatok!F5)</f>
        <v>8</v>
      </c>
      <c r="C8" s="3" t="str">
        <f>IF(ISBLANK(Adatok!G5),"",Adatok!G5)</f>
        <v>-</v>
      </c>
      <c r="D8" s="3">
        <f>IF(ISBLANK(Adatok!H5),"",Adatok!H5)</f>
        <v>0</v>
      </c>
      <c r="E8" s="3">
        <f>IF(ISBLANK(Adatok!I5),"",Adatok!I5)</f>
        <v>9</v>
      </c>
      <c r="F8" s="3" t="str">
        <f>IF(ISBLANK(Adatok!J5),"",Adatok!J5)</f>
        <v>-</v>
      </c>
      <c r="G8" s="3">
        <f>IF(ISBLANK(Adatok!K5),"",Adatok!K5)</f>
        <v>1</v>
      </c>
      <c r="H8" s="3">
        <f>IF(ISBLANK(Adatok!L5),"",Adatok!L5)</f>
        <v>0</v>
      </c>
      <c r="I8" s="3">
        <f>IF(ISBLANK(Adatok!M5),"",Adatok!M5)</f>
        <v>1</v>
      </c>
      <c r="J8" s="3">
        <f>IF(ISBLANK(Adatok!N5),"",Adatok!N5)</f>
        <v>0</v>
      </c>
      <c r="K8" s="3">
        <f>IF(ISBLANK(Adatok!O5),"",Adatok!O5)</f>
        <v>9</v>
      </c>
      <c r="L8" s="3">
        <f>IF(ISBLANK(Adatok!P5),"",Adatok!P5)</f>
        <v>6</v>
      </c>
    </row>
    <row r="9" spans="1:23" ht="4.5" customHeight="1"/>
    <row r="10" spans="1:23">
      <c r="A10" s="27" t="s">
        <v>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23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23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5" spans="1:23" ht="7.5" customHeight="1"/>
    <row r="16" spans="1:23" ht="41.25" customHeight="1">
      <c r="A16" s="253" t="str">
        <f>IF(ISBLANK(Adatok!B2),"",Adatok!B2)</f>
        <v>MÜLLEX-KÖRMEND KFT</v>
      </c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31"/>
      <c r="W16" s="32" t="s">
        <v>22</v>
      </c>
    </row>
    <row r="17" spans="1:27" ht="18.75">
      <c r="B17" s="33"/>
      <c r="W17" s="5"/>
    </row>
    <row r="18" spans="1:27" ht="18.75">
      <c r="B18" s="33"/>
      <c r="W18" s="5"/>
    </row>
    <row r="19" spans="1:27" ht="15.75">
      <c r="A19" s="286" t="str">
        <f>IF(ISBLANK(Adatok!B4),"",Adatok!B4)</f>
        <v>9900 KÖRMEND, Rákóczi út.5.1/1.</v>
      </c>
      <c r="B19" s="287"/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8" t="str">
        <f>IF(ISBLANK(Adatok!B6),"",CONCATENATE("Tel.: ",Adatok!B6))</f>
        <v>Tel.: 94/594-307</v>
      </c>
      <c r="V19" s="31"/>
      <c r="W19" s="32" t="s">
        <v>23</v>
      </c>
    </row>
    <row r="26" spans="1:27" ht="23.25">
      <c r="A26" s="271"/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65">
        <f>Adatok!B11</f>
        <v>39813</v>
      </c>
      <c r="S26" s="245"/>
      <c r="T26" s="245"/>
      <c r="U26" s="245"/>
      <c r="V26" s="245"/>
      <c r="W26" s="245"/>
      <c r="X26" s="27"/>
      <c r="Y26" s="27"/>
      <c r="Z26" s="27"/>
      <c r="AA26" s="27"/>
    </row>
    <row r="28" spans="1:27" s="35" customFormat="1" ht="28.5">
      <c r="A28" s="271"/>
      <c r="B28" s="244"/>
      <c r="C28" s="244"/>
      <c r="D28" s="278"/>
      <c r="E28" s="278"/>
      <c r="F28" s="278"/>
      <c r="G28" s="278"/>
      <c r="H28" s="278"/>
      <c r="I28" s="278"/>
      <c r="J28" s="278"/>
      <c r="K28" s="278" t="s">
        <v>397</v>
      </c>
      <c r="L28" s="278"/>
      <c r="M28" s="278"/>
      <c r="N28" s="278"/>
      <c r="O28" s="278"/>
      <c r="P28" s="278"/>
      <c r="Q28" s="278"/>
      <c r="R28" s="278"/>
      <c r="S28" s="266"/>
      <c r="T28" s="266"/>
      <c r="U28" s="266"/>
      <c r="V28" s="244"/>
      <c r="W28" s="244"/>
    </row>
    <row r="29" spans="1:27"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</row>
    <row r="30" spans="1:27" ht="26.25">
      <c r="D30" s="279"/>
      <c r="E30" s="279"/>
      <c r="F30" s="279"/>
      <c r="G30" s="280"/>
      <c r="H30" s="283"/>
      <c r="I30" s="284"/>
      <c r="J30" s="284"/>
      <c r="K30" s="281"/>
      <c r="L30" s="281" t="s">
        <v>404</v>
      </c>
      <c r="M30" s="281"/>
      <c r="N30" s="281"/>
      <c r="O30" s="282"/>
      <c r="P30" s="282"/>
      <c r="Q30" s="281"/>
      <c r="R30" s="279"/>
      <c r="S30" s="279"/>
      <c r="T30" s="279"/>
    </row>
    <row r="31" spans="1:27"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</row>
    <row r="34" spans="1:23" ht="23.25">
      <c r="A34" s="271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267"/>
      <c r="S34" s="34"/>
      <c r="T34" s="34"/>
      <c r="U34" s="34"/>
      <c r="V34" s="34"/>
      <c r="W34" s="34"/>
    </row>
    <row r="55" spans="1:23" ht="15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ht="15">
      <c r="A56" s="28" t="s">
        <v>24</v>
      </c>
      <c r="B56" s="6"/>
      <c r="C56" s="6"/>
      <c r="D56" s="6"/>
      <c r="E56" s="36" t="s">
        <v>409</v>
      </c>
      <c r="F56" s="36"/>
      <c r="G56" s="36"/>
      <c r="H56" s="36"/>
      <c r="I56" s="36"/>
      <c r="J56" s="36"/>
      <c r="K56" s="36"/>
      <c r="L56" s="36"/>
      <c r="M56" s="36"/>
      <c r="N56" s="36"/>
      <c r="O56" s="7"/>
      <c r="P56" s="7"/>
      <c r="Q56" s="7"/>
      <c r="R56" s="7"/>
      <c r="S56" s="7"/>
      <c r="T56" s="7"/>
      <c r="U56" s="7"/>
      <c r="V56" s="36"/>
      <c r="W56" s="37"/>
    </row>
    <row r="57" spans="1:23" ht="15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S57" s="9" t="s">
        <v>25</v>
      </c>
      <c r="U57" s="7"/>
      <c r="V57" s="9"/>
      <c r="W57" s="8" t="s">
        <v>26</v>
      </c>
    </row>
    <row r="58" spans="1:23" ht="15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8"/>
      <c r="W58" s="8" t="s">
        <v>27</v>
      </c>
    </row>
    <row r="59" spans="1:23">
      <c r="W59" s="20"/>
    </row>
  </sheetData>
  <phoneticPr fontId="25" type="noConversion"/>
  <printOptions horizontalCentered="1"/>
  <pageMargins left="0.61" right="0.28999999999999998" top="0.59055118110236227" bottom="0.39370078740157483" header="0.31496062992125984" footer="0.31496062992125984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218"/>
  <sheetViews>
    <sheetView showGridLines="0" topLeftCell="A149" workbookViewId="0">
      <selection activeCell="AM168" sqref="AM168"/>
    </sheetView>
  </sheetViews>
  <sheetFormatPr defaultColWidth="2.7109375" defaultRowHeight="12.75"/>
  <cols>
    <col min="1" max="1" width="5.7109375" style="316" customWidth="1"/>
    <col min="2" max="16" width="2.7109375" style="13" customWidth="1"/>
    <col min="17" max="17" width="3.140625" style="13" customWidth="1"/>
    <col min="18" max="19" width="2.7109375" style="13" customWidth="1"/>
    <col min="20" max="20" width="11.5703125" style="13" customWidth="1"/>
    <col min="21" max="21" width="17.140625" style="320" customWidth="1"/>
    <col min="22" max="22" width="14.42578125" style="320" hidden="1" customWidth="1"/>
    <col min="23" max="23" width="17.140625" style="273" customWidth="1"/>
    <col min="24" max="24" width="6.42578125" style="320" hidden="1" customWidth="1"/>
    <col min="25" max="25" width="3.7109375" style="320" hidden="1" customWidth="1"/>
    <col min="26" max="26" width="6.42578125" style="320" hidden="1" customWidth="1"/>
    <col min="27" max="27" width="12.140625" style="320" hidden="1" customWidth="1"/>
    <col min="28" max="28" width="6.42578125" style="320" hidden="1" customWidth="1"/>
    <col min="29" max="29" width="22.140625" style="349" hidden="1" customWidth="1"/>
    <col min="30" max="30" width="6.140625" style="320" hidden="1" customWidth="1"/>
    <col min="31" max="37" width="2.7109375" style="320"/>
    <col min="38" max="38" width="7.28515625" style="320" bestFit="1" customWidth="1"/>
    <col min="39" max="16384" width="2.7109375" style="320"/>
  </cols>
  <sheetData>
    <row r="1" spans="1:30" s="308" customFormat="1" ht="11.1" customHeight="1">
      <c r="A1" s="304"/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6" t="str">
        <f>IF(Adatok!$C$21=TRUE,"",Adatok!A22)</f>
        <v/>
      </c>
      <c r="U1" s="305"/>
      <c r="V1" s="305"/>
      <c r="W1" s="305"/>
      <c r="X1" s="307"/>
      <c r="AC1" s="309"/>
    </row>
    <row r="2" spans="1:30" s="308" customFormat="1" ht="11.1" customHeight="1">
      <c r="A2" s="304"/>
      <c r="B2" s="310">
        <f>IF(ISBLANK(Adatok!E2),"",Adatok!E2)</f>
        <v>1</v>
      </c>
      <c r="C2" s="310">
        <f>IF(ISBLANK(Adatok!F2),"",Adatok!F2)</f>
        <v>1</v>
      </c>
      <c r="D2" s="310">
        <f>IF(ISBLANK(Adatok!G2),"",Adatok!G2)</f>
        <v>3</v>
      </c>
      <c r="E2" s="310">
        <f>IF(ISBLANK(Adatok!H2),"",Adatok!H2)</f>
        <v>0</v>
      </c>
      <c r="F2" s="310">
        <f>IF(ISBLANK(Adatok!I2),"",Adatok!I2)</f>
        <v>0</v>
      </c>
      <c r="G2" s="310">
        <f>IF(ISBLANK(Adatok!J2),"",Adatok!J2)</f>
        <v>9</v>
      </c>
      <c r="H2" s="310">
        <f>IF(ISBLANK(Adatok!K2),"",Adatok!K2)</f>
        <v>1</v>
      </c>
      <c r="I2" s="310">
        <f>IF(ISBLANK(Adatok!L2),"",Adatok!L2)</f>
        <v>9</v>
      </c>
      <c r="J2" s="310">
        <f>IF(ISBLANK(Adatok!M2),"",Adatok!M2)</f>
        <v>3</v>
      </c>
      <c r="K2" s="310">
        <f>IF(ISBLANK(Adatok!N2),"",Adatok!N2)</f>
        <v>8</v>
      </c>
      <c r="L2" s="310">
        <f>IF(ISBLANK(Adatok!O2),"",Adatok!O2)</f>
        <v>2</v>
      </c>
      <c r="M2" s="310">
        <f>IF(ISBLANK(Adatok!P2),"",Adatok!P2)</f>
        <v>1</v>
      </c>
      <c r="N2" s="310">
        <f>IF(ISBLANK(Adatok!Q2),"",Adatok!Q2)</f>
        <v>1</v>
      </c>
      <c r="O2" s="310">
        <f>IF(ISBLANK(Adatok!R2),"",Adatok!R2)</f>
        <v>1</v>
      </c>
      <c r="P2" s="310">
        <f>IF(ISBLANK(Adatok!S2),"",Adatok!S2)</f>
        <v>3</v>
      </c>
      <c r="Q2" s="310">
        <f>IF(ISBLANK(Adatok!T2),"",Adatok!T2)</f>
        <v>1</v>
      </c>
      <c r="R2" s="310">
        <f>IF(ISBLANK(Adatok!U2),"",Adatok!U2)</f>
        <v>8</v>
      </c>
      <c r="S2" s="305"/>
      <c r="T2" s="306" t="str">
        <f>IF(Adatok!$C$21=TRUE,"",Adatok!A23)</f>
        <v/>
      </c>
      <c r="U2" s="311"/>
      <c r="V2" s="311"/>
      <c r="W2" s="311"/>
      <c r="X2" s="311"/>
      <c r="Y2" s="311"/>
      <c r="Z2" s="311"/>
      <c r="AA2" s="311"/>
      <c r="AB2" s="311"/>
      <c r="AC2" s="312"/>
      <c r="AD2" s="313"/>
    </row>
    <row r="3" spans="1:30" s="308" customFormat="1" ht="3.75" customHeight="1">
      <c r="A3" s="304"/>
      <c r="B3" s="304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13"/>
      <c r="T3" s="306" t="str">
        <f>IF(Adatok!$C$21=TRUE,"",Adatok!A24)</f>
        <v/>
      </c>
      <c r="U3" s="311"/>
      <c r="V3" s="311"/>
      <c r="W3" s="311"/>
      <c r="X3" s="311"/>
      <c r="Y3" s="311"/>
      <c r="Z3" s="311"/>
      <c r="AA3" s="311"/>
      <c r="AB3" s="311"/>
      <c r="AC3" s="312"/>
      <c r="AD3" s="313"/>
    </row>
    <row r="4" spans="1:30" s="308" customFormat="1" ht="11.1" customHeight="1">
      <c r="A4" s="304"/>
      <c r="B4" s="314" t="s">
        <v>1</v>
      </c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3"/>
      <c r="T4" s="306" t="str">
        <f>IF(Adatok!$C$21=TRUE,"",Adatok!A25)</f>
        <v/>
      </c>
      <c r="U4" s="311"/>
      <c r="V4" s="311"/>
      <c r="W4" s="311"/>
      <c r="X4" s="311"/>
      <c r="Y4" s="311"/>
      <c r="Z4" s="311"/>
      <c r="AA4" s="311"/>
      <c r="AB4" s="311"/>
      <c r="AC4" s="312"/>
      <c r="AD4" s="313"/>
    </row>
    <row r="5" spans="1:30" s="308" customFormat="1" ht="4.5" customHeight="1">
      <c r="A5" s="304"/>
      <c r="B5" s="304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13"/>
      <c r="T5" s="306" t="str">
        <f>IF(Adatok!$C$21=TRUE,"",Adatok!A26)</f>
        <v/>
      </c>
      <c r="U5" s="311"/>
      <c r="V5" s="311"/>
      <c r="W5" s="311"/>
      <c r="X5" s="311"/>
      <c r="Y5" s="311"/>
      <c r="Z5" s="311"/>
      <c r="AA5" s="311"/>
      <c r="AB5" s="311"/>
      <c r="AC5" s="312"/>
      <c r="AD5" s="313"/>
    </row>
    <row r="6" spans="1:30" s="308" customFormat="1" ht="11.1" customHeight="1">
      <c r="A6" s="304"/>
      <c r="B6" s="310">
        <f>IF(ISBLANK(Adatok!E5),"",Adatok!E5)</f>
        <v>1</v>
      </c>
      <c r="C6" s="310">
        <f>IF(ISBLANK(Adatok!F5),"",Adatok!F5)</f>
        <v>8</v>
      </c>
      <c r="D6" s="310" t="str">
        <f>IF(ISBLANK(Adatok!G5),"",Adatok!G5)</f>
        <v>-</v>
      </c>
      <c r="E6" s="310">
        <f>IF(ISBLANK(Adatok!H5),"",Adatok!H5)</f>
        <v>0</v>
      </c>
      <c r="F6" s="310">
        <f>IF(ISBLANK(Adatok!I5),"",Adatok!I5)</f>
        <v>9</v>
      </c>
      <c r="G6" s="310" t="str">
        <f>IF(ISBLANK(Adatok!J5),"",Adatok!J5)</f>
        <v>-</v>
      </c>
      <c r="H6" s="310">
        <f>IF(ISBLANK(Adatok!K5),"",Adatok!K5)</f>
        <v>1</v>
      </c>
      <c r="I6" s="310">
        <f>IF(ISBLANK(Adatok!L5),"",Adatok!L5)</f>
        <v>0</v>
      </c>
      <c r="J6" s="310">
        <f>IF(ISBLANK(Adatok!M5),"",Adatok!M5)</f>
        <v>1</v>
      </c>
      <c r="K6" s="310">
        <f>IF(ISBLANK(Adatok!N5),"",Adatok!N5)</f>
        <v>0</v>
      </c>
      <c r="L6" s="310">
        <f>IF(ISBLANK(Adatok!O5),"",Adatok!O5)</f>
        <v>9</v>
      </c>
      <c r="M6" s="310">
        <f>IF(ISBLANK(Adatok!P5),"",Adatok!P5)</f>
        <v>6</v>
      </c>
      <c r="N6" s="305"/>
      <c r="O6" s="305"/>
      <c r="P6" s="305"/>
      <c r="Q6" s="305"/>
      <c r="R6" s="305"/>
      <c r="S6" s="313"/>
      <c r="T6" s="306" t="str">
        <f>IF(Adatok!$C$21=TRUE,"",Adatok!A27)</f>
        <v/>
      </c>
      <c r="U6" s="311"/>
      <c r="V6" s="311"/>
      <c r="W6" s="311"/>
      <c r="X6" s="311"/>
      <c r="Y6" s="311"/>
      <c r="Z6" s="311"/>
      <c r="AA6" s="311"/>
      <c r="AB6" s="311"/>
      <c r="AC6" s="312"/>
      <c r="AD6" s="313"/>
    </row>
    <row r="7" spans="1:30" s="308" customFormat="1" ht="7.5" customHeight="1">
      <c r="A7" s="304"/>
      <c r="B7" s="304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13"/>
      <c r="T7" s="306" t="str">
        <f>IF(Adatok!$C$21=TRUE,"",Adatok!A28)</f>
        <v/>
      </c>
      <c r="U7" s="311"/>
      <c r="V7" s="311"/>
      <c r="W7" s="311"/>
      <c r="X7" s="311"/>
      <c r="Y7" s="311"/>
      <c r="Z7" s="311"/>
      <c r="AA7" s="311"/>
      <c r="AB7" s="311"/>
      <c r="AC7" s="312"/>
      <c r="AD7" s="313"/>
    </row>
    <row r="8" spans="1:30" s="308" customFormat="1" ht="14.25" customHeight="1">
      <c r="A8" s="304"/>
      <c r="B8" s="314" t="s">
        <v>5</v>
      </c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5"/>
      <c r="O8" s="315"/>
      <c r="P8" s="315"/>
      <c r="Q8" s="315"/>
      <c r="R8" s="315"/>
      <c r="S8" s="313"/>
      <c r="T8" s="306" t="str">
        <f>IF(Adatok!$C$21=TRUE,"",Adatok!A29)</f>
        <v/>
      </c>
      <c r="U8" s="311"/>
      <c r="V8" s="311"/>
      <c r="W8" s="311"/>
      <c r="X8" s="311"/>
      <c r="Y8" s="311"/>
      <c r="Z8" s="311"/>
      <c r="AA8" s="311"/>
      <c r="AB8" s="311"/>
      <c r="AC8" s="312"/>
      <c r="AD8" s="313"/>
    </row>
    <row r="9" spans="1:30" s="308" customFormat="1" ht="6" customHeight="1">
      <c r="A9" s="304"/>
      <c r="B9" s="304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13"/>
      <c r="T9" s="306"/>
      <c r="U9" s="311"/>
      <c r="V9" s="311"/>
      <c r="W9" s="311"/>
      <c r="X9" s="311"/>
      <c r="Y9" s="311"/>
      <c r="Z9" s="311"/>
      <c r="AA9" s="311"/>
      <c r="AB9" s="311"/>
      <c r="AC9" s="312"/>
      <c r="AD9" s="313"/>
    </row>
    <row r="10" spans="1:30" s="308" customFormat="1" ht="1.5" hidden="1" customHeight="1">
      <c r="A10" s="304"/>
      <c r="B10" s="304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13"/>
      <c r="T10" s="306" t="str">
        <f>IF(Adatok!$C$21=TRUE,"",Adatok!A30)</f>
        <v/>
      </c>
      <c r="U10" s="311"/>
      <c r="V10" s="311"/>
      <c r="W10" s="311"/>
      <c r="X10" s="311"/>
      <c r="Y10" s="311"/>
      <c r="Z10" s="311"/>
      <c r="AA10" s="311"/>
      <c r="AB10" s="311"/>
      <c r="AC10" s="312"/>
      <c r="AD10" s="313"/>
    </row>
    <row r="11" spans="1:30" ht="0.75" hidden="1" customHeight="1">
      <c r="B11" s="316"/>
      <c r="S11" s="317"/>
      <c r="T11" s="318"/>
      <c r="U11" s="318"/>
      <c r="V11" s="318"/>
      <c r="W11" s="318"/>
      <c r="X11" s="318"/>
      <c r="Y11" s="318"/>
      <c r="Z11" s="318"/>
      <c r="AA11" s="318"/>
      <c r="AB11" s="318"/>
      <c r="AC11" s="319"/>
      <c r="AD11" s="317"/>
    </row>
    <row r="12" spans="1:30" s="13" customFormat="1" ht="15" customHeight="1"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2" t="str">
        <f>IF(ISBLANK(Adatok!B2),"",Adatok!B2)</f>
        <v>MÜLLEX-KÖRMEND KFT</v>
      </c>
      <c r="R12" s="321"/>
      <c r="S12" s="321"/>
      <c r="T12" s="321"/>
      <c r="U12" s="321"/>
      <c r="V12" s="321"/>
      <c r="W12" s="321"/>
      <c r="X12" s="323"/>
      <c r="Y12" s="323"/>
      <c r="Z12" s="323"/>
      <c r="AA12" s="323"/>
      <c r="AB12" s="323"/>
      <c r="AC12" s="324"/>
      <c r="AD12" s="317"/>
    </row>
    <row r="13" spans="1:30" s="325" customFormat="1" ht="15.75"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430" t="s">
        <v>405</v>
      </c>
      <c r="N13" s="431"/>
      <c r="O13" s="431"/>
      <c r="P13" s="431"/>
      <c r="Q13" s="431"/>
      <c r="R13" s="431"/>
      <c r="S13" s="431"/>
      <c r="T13" s="431"/>
      <c r="U13" s="321"/>
      <c r="V13" s="321"/>
      <c r="W13" s="321"/>
      <c r="AC13" s="326"/>
    </row>
    <row r="14" spans="1:30" s="13" customFormat="1" ht="15.75">
      <c r="B14" s="316"/>
      <c r="Q14" s="322" t="s">
        <v>28</v>
      </c>
      <c r="W14" s="274"/>
      <c r="AC14" s="285"/>
    </row>
    <row r="15" spans="1:30" s="13" customFormat="1" ht="1.5" customHeight="1">
      <c r="A15" s="316"/>
      <c r="W15" s="274"/>
      <c r="AC15" s="285"/>
    </row>
    <row r="16" spans="1:30" s="13" customFormat="1" ht="15">
      <c r="A16" s="327" t="s">
        <v>29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8"/>
      <c r="W16" s="274"/>
      <c r="AC16" s="285"/>
    </row>
    <row r="17" spans="1:29" s="13" customFormat="1" ht="1.5" customHeight="1">
      <c r="A17" s="316"/>
      <c r="W17" s="274"/>
      <c r="AC17" s="285"/>
    </row>
    <row r="18" spans="1:29" s="13" customFormat="1" ht="13.5" thickBot="1">
      <c r="A18" s="316"/>
      <c r="W18" s="329" t="s">
        <v>30</v>
      </c>
      <c r="AC18" s="285"/>
    </row>
    <row r="19" spans="1:29" s="13" customFormat="1" ht="18" customHeight="1" thickBot="1">
      <c r="A19" s="330"/>
      <c r="B19" s="331" t="s">
        <v>31</v>
      </c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3"/>
      <c r="U19" s="334" t="s">
        <v>406</v>
      </c>
      <c r="V19" s="335" t="s">
        <v>33</v>
      </c>
      <c r="W19" s="334" t="s">
        <v>407</v>
      </c>
      <c r="AA19" s="336" t="s">
        <v>398</v>
      </c>
      <c r="AC19" s="285"/>
    </row>
    <row r="20" spans="1:29" ht="12.75" customHeight="1">
      <c r="A20" s="337" t="s">
        <v>35</v>
      </c>
      <c r="B20" s="338" t="s">
        <v>36</v>
      </c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292">
        <f>U21+U29+U37</f>
        <v>526473</v>
      </c>
      <c r="V20" s="292">
        <f>V21+V29+V37</f>
        <v>0</v>
      </c>
      <c r="W20" s="292">
        <f>W21+W29+W37</f>
        <v>0</v>
      </c>
      <c r="X20" s="340">
        <f t="shared" ref="X20:X51" si="0">IF(U20="",0,U20)</f>
        <v>526473</v>
      </c>
      <c r="Y20" s="340">
        <f t="shared" ref="Y20:Y51" si="1">IF(V20="",0,V20)</f>
        <v>0</v>
      </c>
      <c r="Z20" s="340">
        <f t="shared" ref="Z20:Z51" si="2">IF(W20="",0,W20)</f>
        <v>0</v>
      </c>
      <c r="AA20" s="341">
        <f>W20-U20</f>
        <v>-526473</v>
      </c>
      <c r="AB20" s="340"/>
      <c r="AC20" s="342"/>
    </row>
    <row r="21" spans="1:29" ht="12.75" customHeight="1">
      <c r="A21" s="343" t="s">
        <v>37</v>
      </c>
      <c r="B21" s="344" t="s">
        <v>38</v>
      </c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292"/>
      <c r="V21" s="302"/>
      <c r="W21" s="292"/>
      <c r="X21" s="340">
        <f t="shared" si="0"/>
        <v>0</v>
      </c>
      <c r="Y21" s="340">
        <f t="shared" si="1"/>
        <v>0</v>
      </c>
      <c r="Z21" s="340">
        <f t="shared" si="2"/>
        <v>0</v>
      </c>
      <c r="AA21" s="341">
        <f>W21-U21</f>
        <v>0</v>
      </c>
      <c r="AB21" s="340"/>
      <c r="AC21" s="342"/>
    </row>
    <row r="22" spans="1:29" ht="12.75" customHeight="1">
      <c r="A22" s="343" t="s">
        <v>39</v>
      </c>
      <c r="B22" s="344" t="s">
        <v>40</v>
      </c>
      <c r="C22" s="344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290"/>
      <c r="V22" s="297"/>
      <c r="W22" s="290"/>
      <c r="X22" s="340">
        <f t="shared" si="0"/>
        <v>0</v>
      </c>
      <c r="Y22" s="340">
        <f t="shared" si="1"/>
        <v>0</v>
      </c>
      <c r="Z22" s="340">
        <f t="shared" si="2"/>
        <v>0</v>
      </c>
      <c r="AA22" s="347"/>
      <c r="AB22" s="340"/>
      <c r="AC22" s="342"/>
    </row>
    <row r="23" spans="1:29" ht="12.75" customHeight="1">
      <c r="A23" s="343" t="s">
        <v>41</v>
      </c>
      <c r="B23" s="344" t="s">
        <v>42</v>
      </c>
      <c r="C23" s="344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290"/>
      <c r="V23" s="297"/>
      <c r="W23" s="290"/>
      <c r="X23" s="340">
        <f t="shared" si="0"/>
        <v>0</v>
      </c>
      <c r="Y23" s="340">
        <f t="shared" si="1"/>
        <v>0</v>
      </c>
      <c r="Z23" s="340">
        <f t="shared" si="2"/>
        <v>0</v>
      </c>
      <c r="AA23" s="347"/>
      <c r="AB23" s="340"/>
      <c r="AC23" s="342"/>
    </row>
    <row r="24" spans="1:29" ht="12.75" customHeight="1">
      <c r="A24" s="343" t="s">
        <v>43</v>
      </c>
      <c r="B24" s="344" t="s">
        <v>44</v>
      </c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290"/>
      <c r="V24" s="297"/>
      <c r="W24" s="290"/>
      <c r="X24" s="340">
        <f t="shared" si="0"/>
        <v>0</v>
      </c>
      <c r="Y24" s="340">
        <f t="shared" si="1"/>
        <v>0</v>
      </c>
      <c r="Z24" s="340">
        <f t="shared" si="2"/>
        <v>0</v>
      </c>
      <c r="AA24" s="347"/>
      <c r="AB24" s="340"/>
      <c r="AC24" s="342"/>
    </row>
    <row r="25" spans="1:29" ht="12.75" customHeight="1">
      <c r="A25" s="343" t="s">
        <v>45</v>
      </c>
      <c r="B25" s="344" t="s">
        <v>46</v>
      </c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290"/>
      <c r="V25" s="297"/>
      <c r="W25" s="290"/>
      <c r="X25" s="290"/>
      <c r="Y25" s="290"/>
      <c r="Z25" s="290"/>
      <c r="AA25" s="290"/>
      <c r="AB25" s="290"/>
      <c r="AC25" s="342"/>
    </row>
    <row r="26" spans="1:29" ht="12.75" customHeight="1">
      <c r="A26" s="343" t="s">
        <v>47</v>
      </c>
      <c r="B26" s="344" t="s">
        <v>48</v>
      </c>
      <c r="C26" s="344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290"/>
      <c r="V26" s="297"/>
      <c r="W26" s="290"/>
      <c r="X26" s="340">
        <f t="shared" si="0"/>
        <v>0</v>
      </c>
      <c r="Y26" s="340">
        <f t="shared" si="1"/>
        <v>0</v>
      </c>
      <c r="Z26" s="340">
        <f t="shared" si="2"/>
        <v>0</v>
      </c>
      <c r="AA26" s="347"/>
      <c r="AB26" s="340"/>
      <c r="AC26" s="342"/>
    </row>
    <row r="27" spans="1:29" ht="12.75" customHeight="1">
      <c r="A27" s="343" t="s">
        <v>49</v>
      </c>
      <c r="B27" s="344" t="s">
        <v>50</v>
      </c>
      <c r="C27" s="344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290"/>
      <c r="V27" s="297"/>
      <c r="W27" s="290"/>
      <c r="X27" s="340">
        <f t="shared" si="0"/>
        <v>0</v>
      </c>
      <c r="Y27" s="340">
        <f t="shared" si="1"/>
        <v>0</v>
      </c>
      <c r="Z27" s="340">
        <f t="shared" si="2"/>
        <v>0</v>
      </c>
      <c r="AA27" s="347"/>
      <c r="AB27" s="340"/>
      <c r="AC27" s="342"/>
    </row>
    <row r="28" spans="1:29" ht="12.75" customHeight="1">
      <c r="A28" s="348" t="s">
        <v>51</v>
      </c>
      <c r="B28" s="344" t="s">
        <v>52</v>
      </c>
      <c r="C28" s="344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290"/>
      <c r="V28" s="297"/>
      <c r="W28" s="290"/>
      <c r="X28" s="340">
        <f t="shared" si="0"/>
        <v>0</v>
      </c>
      <c r="Y28" s="340">
        <f t="shared" si="1"/>
        <v>0</v>
      </c>
      <c r="Z28" s="340">
        <f t="shared" si="2"/>
        <v>0</v>
      </c>
      <c r="AA28" s="347"/>
      <c r="AB28" s="340"/>
      <c r="AC28" s="342"/>
    </row>
    <row r="29" spans="1:29" ht="12.75" customHeight="1">
      <c r="A29" s="348" t="s">
        <v>53</v>
      </c>
      <c r="B29" s="344" t="s">
        <v>54</v>
      </c>
      <c r="C29" s="346"/>
      <c r="D29" s="346"/>
      <c r="E29" s="346"/>
      <c r="F29" s="346"/>
      <c r="G29" s="346"/>
      <c r="H29" s="346"/>
      <c r="I29" s="346"/>
      <c r="J29" s="346"/>
      <c r="K29" s="346"/>
      <c r="L29" s="346"/>
      <c r="M29" s="346"/>
      <c r="N29" s="346"/>
      <c r="O29" s="346"/>
      <c r="P29" s="346"/>
      <c r="Q29" s="346"/>
      <c r="R29" s="346"/>
      <c r="S29" s="346"/>
      <c r="T29" s="346"/>
      <c r="U29" s="292">
        <f>U30+U31+U32+U34</f>
        <v>526453</v>
      </c>
      <c r="V29" s="292">
        <f>V30+V31+V32+V34</f>
        <v>0</v>
      </c>
      <c r="W29" s="292">
        <f>W30+W31+W32+W34</f>
        <v>0</v>
      </c>
      <c r="X29" s="340">
        <f>IF(U29="",0,U29)</f>
        <v>526453</v>
      </c>
      <c r="Y29" s="340">
        <f t="shared" si="1"/>
        <v>0</v>
      </c>
      <c r="Z29" s="340">
        <f>IF(W29="",0,W29)</f>
        <v>0</v>
      </c>
      <c r="AA29" s="341">
        <f>W29-U29</f>
        <v>-526453</v>
      </c>
      <c r="AB29" s="340"/>
    </row>
    <row r="30" spans="1:29" ht="12.75" customHeight="1">
      <c r="A30" s="348" t="s">
        <v>55</v>
      </c>
      <c r="B30" s="344" t="s">
        <v>56</v>
      </c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290">
        <v>346271</v>
      </c>
      <c r="V30" s="297"/>
      <c r="W30" s="290"/>
      <c r="X30" s="340">
        <f t="shared" si="0"/>
        <v>346271</v>
      </c>
      <c r="Y30" s="340">
        <f t="shared" si="1"/>
        <v>0</v>
      </c>
      <c r="Z30" s="340">
        <f t="shared" si="2"/>
        <v>0</v>
      </c>
      <c r="AA30" s="347">
        <f>W30-U30</f>
        <v>-346271</v>
      </c>
      <c r="AB30" s="340"/>
    </row>
    <row r="31" spans="1:29" ht="12.75" customHeight="1">
      <c r="A31" s="348" t="s">
        <v>57</v>
      </c>
      <c r="B31" s="344" t="s">
        <v>58</v>
      </c>
      <c r="C31" s="346"/>
      <c r="D31" s="346"/>
      <c r="E31" s="346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290">
        <v>141145</v>
      </c>
      <c r="V31" s="297"/>
      <c r="W31" s="290"/>
      <c r="X31" s="340">
        <f t="shared" si="0"/>
        <v>141145</v>
      </c>
      <c r="Y31" s="340">
        <f t="shared" si="1"/>
        <v>0</v>
      </c>
      <c r="Z31" s="340">
        <f t="shared" si="2"/>
        <v>0</v>
      </c>
      <c r="AA31" s="347">
        <f>W31-U31</f>
        <v>-141145</v>
      </c>
      <c r="AB31" s="340"/>
    </row>
    <row r="32" spans="1:29" ht="12.75" customHeight="1">
      <c r="A32" s="348" t="s">
        <v>59</v>
      </c>
      <c r="B32" s="344" t="s">
        <v>60</v>
      </c>
      <c r="C32" s="346"/>
      <c r="D32" s="346"/>
      <c r="E32" s="346"/>
      <c r="F32" s="346"/>
      <c r="G32" s="346"/>
      <c r="H32" s="346"/>
      <c r="I32" s="346"/>
      <c r="J32" s="346"/>
      <c r="K32" s="346"/>
      <c r="L32" s="346"/>
      <c r="M32" s="346"/>
      <c r="N32" s="346"/>
      <c r="O32" s="346"/>
      <c r="P32" s="346"/>
      <c r="Q32" s="346"/>
      <c r="R32" s="346"/>
      <c r="S32" s="346"/>
      <c r="T32" s="346"/>
      <c r="U32" s="290">
        <v>30987</v>
      </c>
      <c r="V32" s="297"/>
      <c r="W32" s="290"/>
      <c r="X32" s="340">
        <f t="shared" si="0"/>
        <v>30987</v>
      </c>
      <c r="Y32" s="340">
        <f t="shared" si="1"/>
        <v>0</v>
      </c>
      <c r="Z32" s="340">
        <f t="shared" si="2"/>
        <v>0</v>
      </c>
      <c r="AA32" s="347">
        <f>W32-U32</f>
        <v>-30987</v>
      </c>
      <c r="AB32" s="340"/>
    </row>
    <row r="33" spans="1:28" ht="12.75" customHeight="1">
      <c r="A33" s="348" t="s">
        <v>61</v>
      </c>
      <c r="B33" s="344" t="s">
        <v>62</v>
      </c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  <c r="R33" s="346"/>
      <c r="S33" s="346"/>
      <c r="T33" s="346"/>
      <c r="U33" s="290"/>
      <c r="V33" s="297"/>
      <c r="W33" s="290"/>
      <c r="X33" s="340">
        <f t="shared" si="0"/>
        <v>0</v>
      </c>
      <c r="Y33" s="340">
        <f t="shared" si="1"/>
        <v>0</v>
      </c>
      <c r="Z33" s="340">
        <f t="shared" si="2"/>
        <v>0</v>
      </c>
      <c r="AA33" s="347"/>
      <c r="AB33" s="340"/>
    </row>
    <row r="34" spans="1:28" ht="12.75" customHeight="1">
      <c r="A34" s="348" t="s">
        <v>63</v>
      </c>
      <c r="B34" s="344" t="s">
        <v>64</v>
      </c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  <c r="U34" s="290">
        <v>8050</v>
      </c>
      <c r="V34" s="297"/>
      <c r="W34" s="290"/>
      <c r="X34" s="340">
        <f t="shared" si="0"/>
        <v>8050</v>
      </c>
      <c r="Y34" s="340">
        <f t="shared" si="1"/>
        <v>0</v>
      </c>
      <c r="Z34" s="340">
        <f t="shared" si="2"/>
        <v>0</v>
      </c>
      <c r="AA34" s="347">
        <f>W34-U34</f>
        <v>-8050</v>
      </c>
      <c r="AB34" s="340"/>
    </row>
    <row r="35" spans="1:28" ht="12.75" customHeight="1">
      <c r="A35" s="348" t="s">
        <v>65</v>
      </c>
      <c r="B35" s="344" t="s">
        <v>66</v>
      </c>
      <c r="C35" s="346"/>
      <c r="D35" s="346"/>
      <c r="E35" s="346"/>
      <c r="F35" s="346"/>
      <c r="G35" s="346"/>
      <c r="H35" s="346"/>
      <c r="I35" s="346"/>
      <c r="J35" s="346"/>
      <c r="K35" s="346"/>
      <c r="L35" s="346"/>
      <c r="M35" s="346"/>
      <c r="N35" s="346"/>
      <c r="O35" s="346"/>
      <c r="P35" s="346"/>
      <c r="Q35" s="346"/>
      <c r="R35" s="346"/>
      <c r="S35" s="346"/>
      <c r="T35" s="346"/>
      <c r="U35" s="290"/>
      <c r="V35" s="297"/>
      <c r="W35" s="290"/>
      <c r="X35" s="340">
        <f t="shared" si="0"/>
        <v>0</v>
      </c>
      <c r="Y35" s="340">
        <f t="shared" si="1"/>
        <v>0</v>
      </c>
      <c r="Z35" s="340">
        <f t="shared" si="2"/>
        <v>0</v>
      </c>
      <c r="AA35" s="347"/>
      <c r="AB35" s="340"/>
    </row>
    <row r="36" spans="1:28" ht="12.75" customHeight="1">
      <c r="A36" s="348" t="s">
        <v>67</v>
      </c>
      <c r="B36" s="344" t="s">
        <v>68</v>
      </c>
      <c r="C36" s="344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290"/>
      <c r="V36" s="297"/>
      <c r="W36" s="290"/>
      <c r="X36" s="340">
        <f t="shared" si="0"/>
        <v>0</v>
      </c>
      <c r="Y36" s="340">
        <f t="shared" si="1"/>
        <v>0</v>
      </c>
      <c r="Z36" s="340">
        <f t="shared" si="2"/>
        <v>0</v>
      </c>
      <c r="AA36" s="347"/>
      <c r="AB36" s="340"/>
    </row>
    <row r="37" spans="1:28" ht="12.75" customHeight="1">
      <c r="A37" s="348" t="s">
        <v>69</v>
      </c>
      <c r="B37" s="344" t="s">
        <v>70</v>
      </c>
      <c r="C37" s="346"/>
      <c r="D37" s="346"/>
      <c r="E37" s="346"/>
      <c r="F37" s="346"/>
      <c r="G37" s="346"/>
      <c r="H37" s="346"/>
      <c r="I37" s="346"/>
      <c r="J37" s="346"/>
      <c r="K37" s="346"/>
      <c r="L37" s="346"/>
      <c r="M37" s="346"/>
      <c r="N37" s="346"/>
      <c r="O37" s="346"/>
      <c r="P37" s="346"/>
      <c r="Q37" s="346"/>
      <c r="R37" s="346"/>
      <c r="S37" s="346"/>
      <c r="T37" s="346"/>
      <c r="U37" s="292">
        <f>U39+U40</f>
        <v>20</v>
      </c>
      <c r="V37" s="302"/>
      <c r="W37" s="292">
        <f>W39+W40</f>
        <v>0</v>
      </c>
      <c r="X37" s="340">
        <f t="shared" si="0"/>
        <v>20</v>
      </c>
      <c r="Y37" s="340">
        <f t="shared" si="1"/>
        <v>0</v>
      </c>
      <c r="Z37" s="340">
        <f t="shared" si="2"/>
        <v>0</v>
      </c>
      <c r="AA37" s="341">
        <f>W37-U37</f>
        <v>-20</v>
      </c>
      <c r="AB37" s="340"/>
    </row>
    <row r="38" spans="1:28" ht="12.75" customHeight="1">
      <c r="A38" s="348" t="s">
        <v>71</v>
      </c>
      <c r="B38" s="344" t="s">
        <v>72</v>
      </c>
      <c r="C38" s="346"/>
      <c r="D38" s="346"/>
      <c r="E38" s="346"/>
      <c r="F38" s="346"/>
      <c r="G38" s="346"/>
      <c r="H38" s="346"/>
      <c r="I38" s="346"/>
      <c r="J38" s="346"/>
      <c r="K38" s="346"/>
      <c r="L38" s="346"/>
      <c r="M38" s="346"/>
      <c r="N38" s="346"/>
      <c r="O38" s="346"/>
      <c r="P38" s="346"/>
      <c r="Q38" s="346"/>
      <c r="R38" s="346"/>
      <c r="S38" s="346"/>
      <c r="T38" s="346"/>
      <c r="U38" s="290"/>
      <c r="V38" s="297"/>
      <c r="W38" s="290"/>
      <c r="X38" s="340">
        <f t="shared" si="0"/>
        <v>0</v>
      </c>
      <c r="Y38" s="340">
        <f t="shared" si="1"/>
        <v>0</v>
      </c>
      <c r="Z38" s="340">
        <f t="shared" si="2"/>
        <v>0</v>
      </c>
      <c r="AA38" s="347"/>
      <c r="AB38" s="340"/>
    </row>
    <row r="39" spans="1:28" ht="12.75" customHeight="1">
      <c r="A39" s="348" t="s">
        <v>73</v>
      </c>
      <c r="B39" s="344" t="s">
        <v>74</v>
      </c>
      <c r="C39" s="346"/>
      <c r="D39" s="346"/>
      <c r="E39" s="346"/>
      <c r="F39" s="346"/>
      <c r="G39" s="346"/>
      <c r="H39" s="346"/>
      <c r="I39" s="346"/>
      <c r="J39" s="346"/>
      <c r="K39" s="346"/>
      <c r="L39" s="346"/>
      <c r="M39" s="346"/>
      <c r="N39" s="346"/>
      <c r="O39" s="346"/>
      <c r="P39" s="346"/>
      <c r="Q39" s="346"/>
      <c r="R39" s="346"/>
      <c r="S39" s="346"/>
      <c r="T39" s="346"/>
      <c r="U39" s="290"/>
      <c r="V39" s="297"/>
      <c r="W39" s="290"/>
      <c r="X39" s="340">
        <f t="shared" si="0"/>
        <v>0</v>
      </c>
      <c r="Y39" s="340">
        <f t="shared" si="1"/>
        <v>0</v>
      </c>
      <c r="Z39" s="340">
        <f t="shared" si="2"/>
        <v>0</v>
      </c>
      <c r="AA39" s="347"/>
      <c r="AB39" s="340"/>
    </row>
    <row r="40" spans="1:28" ht="12.75" customHeight="1">
      <c r="A40" s="348" t="s">
        <v>75</v>
      </c>
      <c r="B40" s="344" t="s">
        <v>76</v>
      </c>
      <c r="C40" s="346"/>
      <c r="D40" s="346"/>
      <c r="E40" s="346"/>
      <c r="F40" s="346"/>
      <c r="G40" s="346"/>
      <c r="H40" s="346"/>
      <c r="I40" s="346"/>
      <c r="J40" s="346"/>
      <c r="K40" s="346"/>
      <c r="L40" s="346"/>
      <c r="M40" s="346"/>
      <c r="N40" s="346"/>
      <c r="O40" s="346"/>
      <c r="P40" s="346"/>
      <c r="Q40" s="346"/>
      <c r="R40" s="346"/>
      <c r="S40" s="346"/>
      <c r="T40" s="346"/>
      <c r="U40" s="290">
        <v>20</v>
      </c>
      <c r="V40" s="297"/>
      <c r="W40" s="290"/>
      <c r="X40" s="340">
        <f t="shared" si="0"/>
        <v>20</v>
      </c>
      <c r="Y40" s="340">
        <f t="shared" si="1"/>
        <v>0</v>
      </c>
      <c r="Z40" s="340">
        <f t="shared" si="2"/>
        <v>0</v>
      </c>
      <c r="AA40" s="347">
        <v>0</v>
      </c>
      <c r="AB40" s="340"/>
    </row>
    <row r="41" spans="1:28" ht="12.75" customHeight="1">
      <c r="A41" s="348" t="s">
        <v>77</v>
      </c>
      <c r="B41" s="350" t="s">
        <v>78</v>
      </c>
      <c r="C41" s="351"/>
      <c r="D41" s="351"/>
      <c r="E41" s="351"/>
      <c r="F41" s="351"/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2"/>
      <c r="U41" s="290"/>
      <c r="V41" s="297"/>
      <c r="W41" s="290"/>
      <c r="X41" s="340">
        <f t="shared" si="0"/>
        <v>0</v>
      </c>
      <c r="Y41" s="340">
        <f t="shared" si="1"/>
        <v>0</v>
      </c>
      <c r="Z41" s="340">
        <f t="shared" si="2"/>
        <v>0</v>
      </c>
      <c r="AA41" s="347"/>
      <c r="AB41" s="340"/>
    </row>
    <row r="42" spans="1:28" ht="12.75" customHeight="1">
      <c r="A42" s="348" t="s">
        <v>79</v>
      </c>
      <c r="B42" s="344" t="s">
        <v>80</v>
      </c>
      <c r="C42" s="346"/>
      <c r="D42" s="346"/>
      <c r="E42" s="346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290"/>
      <c r="V42" s="297"/>
      <c r="W42" s="290"/>
      <c r="X42" s="340">
        <f t="shared" si="0"/>
        <v>0</v>
      </c>
      <c r="Y42" s="340">
        <f t="shared" si="1"/>
        <v>0</v>
      </c>
      <c r="Z42" s="340">
        <f t="shared" si="2"/>
        <v>0</v>
      </c>
      <c r="AA42" s="347"/>
      <c r="AB42" s="340"/>
    </row>
    <row r="43" spans="1:28" ht="12.75" customHeight="1">
      <c r="A43" s="348" t="s">
        <v>81</v>
      </c>
      <c r="B43" s="344" t="s">
        <v>82</v>
      </c>
      <c r="C43" s="344"/>
      <c r="D43" s="346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6"/>
      <c r="T43" s="346"/>
      <c r="U43" s="290"/>
      <c r="V43" s="297"/>
      <c r="W43" s="290"/>
      <c r="X43" s="340">
        <f t="shared" si="0"/>
        <v>0</v>
      </c>
      <c r="Y43" s="340">
        <f t="shared" si="1"/>
        <v>0</v>
      </c>
      <c r="Z43" s="340">
        <f t="shared" si="2"/>
        <v>0</v>
      </c>
      <c r="AA43" s="347"/>
      <c r="AB43" s="340"/>
    </row>
    <row r="44" spans="1:28" ht="12.75" customHeight="1">
      <c r="A44" s="348" t="s">
        <v>83</v>
      </c>
      <c r="B44" s="344" t="s">
        <v>84</v>
      </c>
      <c r="D44" s="346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  <c r="T44" s="346"/>
      <c r="U44" s="290"/>
      <c r="V44" s="297"/>
      <c r="W44" s="290"/>
      <c r="X44" s="340">
        <f t="shared" si="0"/>
        <v>0</v>
      </c>
      <c r="Y44" s="340">
        <f t="shared" si="1"/>
        <v>0</v>
      </c>
      <c r="Z44" s="340">
        <f t="shared" si="2"/>
        <v>0</v>
      </c>
      <c r="AA44" s="347"/>
      <c r="AB44" s="340"/>
    </row>
    <row r="45" spans="1:28" ht="12.75" customHeight="1">
      <c r="A45" s="348" t="s">
        <v>85</v>
      </c>
      <c r="B45" s="353" t="s">
        <v>86</v>
      </c>
      <c r="C45" s="354"/>
      <c r="D45" s="354"/>
      <c r="E45" s="354"/>
      <c r="F45" s="354"/>
      <c r="G45" s="354"/>
      <c r="H45" s="354"/>
      <c r="I45" s="354"/>
      <c r="J45" s="354"/>
      <c r="K45" s="354"/>
      <c r="L45" s="354"/>
      <c r="M45" s="354"/>
      <c r="N45" s="354"/>
      <c r="O45" s="354"/>
      <c r="P45" s="354"/>
      <c r="Q45" s="354"/>
      <c r="R45" s="354"/>
      <c r="S45" s="354"/>
      <c r="T45" s="354"/>
      <c r="U45" s="292">
        <f>U46+U53+U64</f>
        <v>352572</v>
      </c>
      <c r="V45" s="292">
        <f>V46+V53+V64</f>
        <v>0</v>
      </c>
      <c r="W45" s="292">
        <f>W46+W53+W64</f>
        <v>0</v>
      </c>
      <c r="X45" s="340">
        <f t="shared" si="0"/>
        <v>352572</v>
      </c>
      <c r="Y45" s="340">
        <f t="shared" si="1"/>
        <v>0</v>
      </c>
      <c r="Z45" s="340">
        <f t="shared" si="2"/>
        <v>0</v>
      </c>
      <c r="AA45" s="341">
        <f>W45-U45</f>
        <v>-352572</v>
      </c>
      <c r="AB45" s="340"/>
    </row>
    <row r="46" spans="1:28" ht="12.75" customHeight="1">
      <c r="A46" s="348" t="s">
        <v>87</v>
      </c>
      <c r="B46" s="344" t="s">
        <v>88</v>
      </c>
      <c r="C46" s="346"/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292">
        <f>U47+U49+U50+U51</f>
        <v>13881</v>
      </c>
      <c r="V46" s="292">
        <f>V47+V49+V50+V51</f>
        <v>0</v>
      </c>
      <c r="W46" s="292">
        <f>W47+W49+W50+W51</f>
        <v>0</v>
      </c>
      <c r="X46" s="340">
        <f t="shared" si="0"/>
        <v>13881</v>
      </c>
      <c r="Y46" s="340">
        <f t="shared" si="1"/>
        <v>0</v>
      </c>
      <c r="Z46" s="340">
        <f t="shared" si="2"/>
        <v>0</v>
      </c>
      <c r="AA46" s="341">
        <f>W46-U46</f>
        <v>-13881</v>
      </c>
      <c r="AB46" s="340"/>
    </row>
    <row r="47" spans="1:28" ht="12.75" customHeight="1">
      <c r="A47" s="348" t="s">
        <v>89</v>
      </c>
      <c r="B47" s="344" t="s">
        <v>90</v>
      </c>
      <c r="C47" s="346"/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290">
        <v>5224</v>
      </c>
      <c r="V47" s="297"/>
      <c r="W47" s="290"/>
      <c r="X47" s="340">
        <f t="shared" si="0"/>
        <v>5224</v>
      </c>
      <c r="Y47" s="340">
        <f t="shared" si="1"/>
        <v>0</v>
      </c>
      <c r="Z47" s="340">
        <f t="shared" si="2"/>
        <v>0</v>
      </c>
      <c r="AA47" s="347">
        <f>W47-U47</f>
        <v>-5224</v>
      </c>
      <c r="AB47" s="340"/>
    </row>
    <row r="48" spans="1:28" ht="12.75" customHeight="1">
      <c r="A48" s="348" t="s">
        <v>91</v>
      </c>
      <c r="B48" s="344" t="s">
        <v>92</v>
      </c>
      <c r="C48" s="344"/>
      <c r="D48" s="346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6"/>
      <c r="S48" s="346"/>
      <c r="T48" s="346"/>
      <c r="U48" s="290"/>
      <c r="V48" s="297"/>
      <c r="W48" s="290"/>
      <c r="X48" s="340">
        <f t="shared" si="0"/>
        <v>0</v>
      </c>
      <c r="Y48" s="340">
        <f t="shared" si="1"/>
        <v>0</v>
      </c>
      <c r="Z48" s="340">
        <f t="shared" si="2"/>
        <v>0</v>
      </c>
      <c r="AA48" s="347"/>
      <c r="AB48" s="340"/>
    </row>
    <row r="49" spans="1:30" ht="12.75" customHeight="1">
      <c r="A49" s="348" t="s">
        <v>93</v>
      </c>
      <c r="B49" s="344" t="s">
        <v>94</v>
      </c>
      <c r="C49" s="344"/>
      <c r="D49" s="346"/>
      <c r="E49" s="346"/>
      <c r="F49" s="346"/>
      <c r="G49" s="346"/>
      <c r="H49" s="346"/>
      <c r="I49" s="346"/>
      <c r="J49" s="346"/>
      <c r="K49" s="346"/>
      <c r="L49" s="346"/>
      <c r="M49" s="346"/>
      <c r="N49" s="346"/>
      <c r="O49" s="346"/>
      <c r="P49" s="346"/>
      <c r="Q49" s="346"/>
      <c r="R49" s="346"/>
      <c r="S49" s="346"/>
      <c r="T49" s="346"/>
      <c r="U49" s="290">
        <v>105</v>
      </c>
      <c r="V49" s="297"/>
      <c r="W49" s="290"/>
      <c r="X49" s="340">
        <f t="shared" si="0"/>
        <v>105</v>
      </c>
      <c r="Y49" s="340">
        <f t="shared" si="1"/>
        <v>0</v>
      </c>
      <c r="Z49" s="340">
        <f t="shared" si="2"/>
        <v>0</v>
      </c>
      <c r="AA49" s="347">
        <f>W49-U49</f>
        <v>-105</v>
      </c>
      <c r="AB49" s="340"/>
    </row>
    <row r="50" spans="1:30" ht="12.75" customHeight="1">
      <c r="A50" s="348" t="s">
        <v>95</v>
      </c>
      <c r="B50" s="344" t="s">
        <v>96</v>
      </c>
      <c r="C50" s="344"/>
      <c r="D50" s="346"/>
      <c r="E50" s="346"/>
      <c r="F50" s="346"/>
      <c r="G50" s="346"/>
      <c r="H50" s="346"/>
      <c r="I50" s="346"/>
      <c r="J50" s="346"/>
      <c r="K50" s="346"/>
      <c r="L50" s="346"/>
      <c r="M50" s="346"/>
      <c r="N50" s="346"/>
      <c r="O50" s="346"/>
      <c r="P50" s="346"/>
      <c r="Q50" s="346"/>
      <c r="R50" s="346"/>
      <c r="S50" s="346"/>
      <c r="T50" s="346"/>
      <c r="U50" s="290">
        <v>6567</v>
      </c>
      <c r="V50" s="297"/>
      <c r="W50" s="290"/>
      <c r="X50" s="340">
        <f t="shared" si="0"/>
        <v>6567</v>
      </c>
      <c r="Y50" s="340">
        <f t="shared" si="1"/>
        <v>0</v>
      </c>
      <c r="Z50" s="340">
        <f t="shared" si="2"/>
        <v>0</v>
      </c>
      <c r="AA50" s="347">
        <f>W50-U50</f>
        <v>-6567</v>
      </c>
      <c r="AB50" s="340"/>
    </row>
    <row r="51" spans="1:30" ht="12.75" customHeight="1">
      <c r="A51" s="348" t="s">
        <v>97</v>
      </c>
      <c r="B51" s="344" t="s">
        <v>98</v>
      </c>
      <c r="C51" s="344"/>
      <c r="D51" s="346"/>
      <c r="E51" s="346"/>
      <c r="F51" s="346"/>
      <c r="G51" s="346"/>
      <c r="H51" s="346"/>
      <c r="I51" s="346"/>
      <c r="J51" s="346"/>
      <c r="K51" s="346"/>
      <c r="L51" s="346"/>
      <c r="M51" s="346"/>
      <c r="N51" s="346"/>
      <c r="O51" s="346"/>
      <c r="P51" s="346"/>
      <c r="Q51" s="346"/>
      <c r="R51" s="346"/>
      <c r="S51" s="346"/>
      <c r="T51" s="346"/>
      <c r="U51" s="290">
        <v>1985</v>
      </c>
      <c r="V51" s="297"/>
      <c r="W51" s="290"/>
      <c r="X51" s="340">
        <f t="shared" si="0"/>
        <v>1985</v>
      </c>
      <c r="Y51" s="340">
        <f t="shared" si="1"/>
        <v>0</v>
      </c>
      <c r="Z51" s="340">
        <f t="shared" si="2"/>
        <v>0</v>
      </c>
      <c r="AA51" s="347">
        <f>W51-U51</f>
        <v>-1985</v>
      </c>
      <c r="AB51" s="340"/>
    </row>
    <row r="52" spans="1:30" ht="12.75" customHeight="1">
      <c r="A52" s="348" t="s">
        <v>99</v>
      </c>
      <c r="B52" s="344" t="s">
        <v>100</v>
      </c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/>
      <c r="Q52" s="346"/>
      <c r="R52" s="346"/>
      <c r="S52" s="346"/>
      <c r="T52" s="346"/>
      <c r="U52" s="290"/>
      <c r="V52" s="297"/>
      <c r="W52" s="290"/>
      <c r="X52" s="340">
        <f t="shared" ref="X52:X71" si="3">IF(U52="",0,U52)</f>
        <v>0</v>
      </c>
      <c r="Y52" s="340">
        <f t="shared" ref="Y52:Y72" si="4">IF(V52="",0,V52)</f>
        <v>0</v>
      </c>
      <c r="Z52" s="340">
        <f t="shared" ref="Z52:Z71" si="5">IF(W52="",0,W52)</f>
        <v>0</v>
      </c>
      <c r="AA52" s="347"/>
      <c r="AB52" s="340"/>
    </row>
    <row r="53" spans="1:30" ht="12.75" customHeight="1">
      <c r="A53" s="348" t="s">
        <v>101</v>
      </c>
      <c r="B53" s="344" t="s">
        <v>102</v>
      </c>
      <c r="C53" s="346"/>
      <c r="D53" s="346"/>
      <c r="E53" s="346"/>
      <c r="F53" s="346"/>
      <c r="G53" s="346"/>
      <c r="H53" s="346"/>
      <c r="I53" s="346"/>
      <c r="J53" s="346"/>
      <c r="K53" s="346"/>
      <c r="L53" s="346"/>
      <c r="M53" s="346"/>
      <c r="N53" s="346"/>
      <c r="O53" s="346"/>
      <c r="P53" s="346"/>
      <c r="Q53" s="346"/>
      <c r="R53" s="346"/>
      <c r="S53" s="346"/>
      <c r="T53" s="346"/>
      <c r="U53" s="292">
        <f>U54+U58+U55</f>
        <v>191877</v>
      </c>
      <c r="V53" s="292">
        <f>V54+V58</f>
        <v>0</v>
      </c>
      <c r="W53" s="292">
        <f>W54+W58+W55</f>
        <v>0</v>
      </c>
      <c r="X53" s="340">
        <f t="shared" si="3"/>
        <v>191877</v>
      </c>
      <c r="Y53" s="340">
        <f t="shared" si="4"/>
        <v>0</v>
      </c>
      <c r="Z53" s="340">
        <f t="shared" si="5"/>
        <v>0</v>
      </c>
      <c r="AA53" s="341">
        <f>W53-U53</f>
        <v>-191877</v>
      </c>
      <c r="AB53" s="340"/>
    </row>
    <row r="54" spans="1:30" ht="12.75" customHeight="1">
      <c r="A54" s="348" t="s">
        <v>103</v>
      </c>
      <c r="B54" s="344" t="s">
        <v>104</v>
      </c>
      <c r="C54" s="346"/>
      <c r="D54" s="346"/>
      <c r="E54" s="346"/>
      <c r="F54" s="346"/>
      <c r="G54" s="346"/>
      <c r="H54" s="346"/>
      <c r="I54" s="346"/>
      <c r="J54" s="346"/>
      <c r="K54" s="346"/>
      <c r="L54" s="346"/>
      <c r="M54" s="346"/>
      <c r="N54" s="346"/>
      <c r="O54" s="346"/>
      <c r="P54" s="346"/>
      <c r="Q54" s="346"/>
      <c r="R54" s="346"/>
      <c r="S54" s="346"/>
      <c r="T54" s="346"/>
      <c r="U54" s="290">
        <v>177154</v>
      </c>
      <c r="V54" s="297"/>
      <c r="W54" s="290"/>
      <c r="X54" s="340">
        <f t="shared" si="3"/>
        <v>177154</v>
      </c>
      <c r="Y54" s="340">
        <f t="shared" si="4"/>
        <v>0</v>
      </c>
      <c r="Z54" s="340">
        <f t="shared" si="5"/>
        <v>0</v>
      </c>
      <c r="AA54" s="347">
        <f>W54-U54</f>
        <v>-177154</v>
      </c>
      <c r="AB54" s="340"/>
      <c r="AC54" s="349" t="s">
        <v>401</v>
      </c>
      <c r="AD54" s="320">
        <v>177102</v>
      </c>
    </row>
    <row r="55" spans="1:30" ht="12.75" customHeight="1">
      <c r="A55" s="348" t="s">
        <v>105</v>
      </c>
      <c r="B55" s="344" t="s">
        <v>106</v>
      </c>
      <c r="C55" s="346"/>
      <c r="D55" s="346"/>
      <c r="E55" s="346"/>
      <c r="F55" s="346"/>
      <c r="G55" s="346"/>
      <c r="H55" s="346"/>
      <c r="I55" s="346"/>
      <c r="J55" s="346"/>
      <c r="K55" s="346"/>
      <c r="L55" s="346"/>
      <c r="M55" s="346"/>
      <c r="N55" s="346"/>
      <c r="O55" s="346"/>
      <c r="P55" s="346"/>
      <c r="Q55" s="346"/>
      <c r="R55" s="346"/>
      <c r="S55" s="346"/>
      <c r="T55" s="346"/>
      <c r="U55" s="290">
        <v>27</v>
      </c>
      <c r="V55" s="297"/>
      <c r="W55" s="290"/>
      <c r="X55" s="340">
        <f t="shared" si="3"/>
        <v>27</v>
      </c>
      <c r="Y55" s="340">
        <f t="shared" si="4"/>
        <v>0</v>
      </c>
      <c r="Z55" s="340">
        <f t="shared" si="5"/>
        <v>0</v>
      </c>
      <c r="AA55" s="347">
        <f>W55-U55</f>
        <v>-27</v>
      </c>
      <c r="AB55" s="340" t="s">
        <v>402</v>
      </c>
    </row>
    <row r="56" spans="1:30" ht="12.75" customHeight="1">
      <c r="A56" s="348" t="s">
        <v>107</v>
      </c>
      <c r="B56" s="350" t="s">
        <v>108</v>
      </c>
      <c r="C56" s="351"/>
      <c r="D56" s="351"/>
      <c r="E56" s="351"/>
      <c r="F56" s="351"/>
      <c r="G56" s="351"/>
      <c r="H56" s="351"/>
      <c r="I56" s="351"/>
      <c r="J56" s="351"/>
      <c r="K56" s="351"/>
      <c r="L56" s="351"/>
      <c r="M56" s="351"/>
      <c r="N56" s="351"/>
      <c r="O56" s="351"/>
      <c r="P56" s="351"/>
      <c r="Q56" s="351"/>
      <c r="R56" s="351"/>
      <c r="S56" s="351"/>
      <c r="T56" s="352"/>
      <c r="U56" s="290"/>
      <c r="V56" s="297"/>
      <c r="W56" s="290"/>
      <c r="X56" s="340">
        <f t="shared" si="3"/>
        <v>0</v>
      </c>
      <c r="Y56" s="340">
        <f t="shared" si="4"/>
        <v>0</v>
      </c>
      <c r="Z56" s="340">
        <f t="shared" si="5"/>
        <v>0</v>
      </c>
      <c r="AA56" s="347"/>
      <c r="AB56" s="340"/>
    </row>
    <row r="57" spans="1:30" ht="12.75" customHeight="1">
      <c r="A57" s="348" t="s">
        <v>109</v>
      </c>
      <c r="B57" s="344" t="s">
        <v>110</v>
      </c>
      <c r="C57" s="344"/>
      <c r="D57" s="346"/>
      <c r="E57" s="346"/>
      <c r="F57" s="346"/>
      <c r="G57" s="346"/>
      <c r="H57" s="346"/>
      <c r="I57" s="346"/>
      <c r="J57" s="346"/>
      <c r="K57" s="346"/>
      <c r="L57" s="346"/>
      <c r="M57" s="346"/>
      <c r="N57" s="346"/>
      <c r="O57" s="346"/>
      <c r="P57" s="346"/>
      <c r="Q57" s="346"/>
      <c r="R57" s="346"/>
      <c r="S57" s="346"/>
      <c r="T57" s="346"/>
      <c r="U57" s="290"/>
      <c r="V57" s="297"/>
      <c r="W57" s="290"/>
      <c r="X57" s="340">
        <f t="shared" si="3"/>
        <v>0</v>
      </c>
      <c r="Y57" s="340">
        <f t="shared" si="4"/>
        <v>0</v>
      </c>
      <c r="Z57" s="340">
        <f t="shared" si="5"/>
        <v>0</v>
      </c>
      <c r="AA57" s="347"/>
      <c r="AB57" s="340"/>
    </row>
    <row r="58" spans="1:30" ht="12.75" customHeight="1">
      <c r="A58" s="348" t="s">
        <v>111</v>
      </c>
      <c r="B58" s="344" t="s">
        <v>112</v>
      </c>
      <c r="C58" s="346"/>
      <c r="D58" s="346"/>
      <c r="E58" s="346"/>
      <c r="F58" s="346"/>
      <c r="G58" s="346"/>
      <c r="H58" s="346"/>
      <c r="I58" s="346"/>
      <c r="J58" s="346"/>
      <c r="K58" s="346"/>
      <c r="L58" s="346"/>
      <c r="M58" s="346"/>
      <c r="N58" s="346"/>
      <c r="O58" s="346"/>
      <c r="P58" s="346"/>
      <c r="Q58" s="346"/>
      <c r="R58" s="346"/>
      <c r="S58" s="346"/>
      <c r="T58" s="346"/>
      <c r="U58" s="290">
        <v>14696</v>
      </c>
      <c r="V58" s="297"/>
      <c r="W58" s="290"/>
      <c r="X58" s="340">
        <f t="shared" si="3"/>
        <v>14696</v>
      </c>
      <c r="Y58" s="340">
        <f t="shared" si="4"/>
        <v>0</v>
      </c>
      <c r="Z58" s="340">
        <f t="shared" si="5"/>
        <v>0</v>
      </c>
      <c r="AA58" s="347">
        <f>W58-U58</f>
        <v>-14696</v>
      </c>
      <c r="AB58" s="340"/>
    </row>
    <row r="59" spans="1:30" ht="12.75" customHeight="1">
      <c r="A59" s="348" t="s">
        <v>113</v>
      </c>
      <c r="B59" s="344" t="s">
        <v>114</v>
      </c>
      <c r="C59" s="346"/>
      <c r="D59" s="346"/>
      <c r="E59" s="346"/>
      <c r="F59" s="346"/>
      <c r="G59" s="346"/>
      <c r="H59" s="346"/>
      <c r="I59" s="346"/>
      <c r="J59" s="346"/>
      <c r="K59" s="346"/>
      <c r="L59" s="346"/>
      <c r="M59" s="346"/>
      <c r="N59" s="346"/>
      <c r="O59" s="346"/>
      <c r="P59" s="346"/>
      <c r="Q59" s="346"/>
      <c r="R59" s="346"/>
      <c r="S59" s="346"/>
      <c r="T59" s="346"/>
      <c r="U59" s="296"/>
      <c r="V59" s="298"/>
      <c r="W59" s="296"/>
      <c r="X59" s="340">
        <f t="shared" si="3"/>
        <v>0</v>
      </c>
      <c r="Y59" s="340">
        <f t="shared" si="4"/>
        <v>0</v>
      </c>
      <c r="Z59" s="340">
        <f t="shared" si="5"/>
        <v>0</v>
      </c>
      <c r="AA59" s="347"/>
      <c r="AB59" s="340"/>
    </row>
    <row r="60" spans="1:30" ht="12.75" customHeight="1">
      <c r="A60" s="348" t="s">
        <v>115</v>
      </c>
      <c r="B60" s="344" t="s">
        <v>116</v>
      </c>
      <c r="C60" s="346"/>
      <c r="D60" s="346"/>
      <c r="E60" s="346"/>
      <c r="F60" s="346"/>
      <c r="G60" s="346"/>
      <c r="H60" s="346"/>
      <c r="I60" s="346"/>
      <c r="J60" s="346"/>
      <c r="K60" s="346"/>
      <c r="L60" s="346"/>
      <c r="M60" s="346"/>
      <c r="N60" s="346"/>
      <c r="O60" s="346"/>
      <c r="P60" s="346"/>
      <c r="Q60" s="346"/>
      <c r="R60" s="346"/>
      <c r="S60" s="346"/>
      <c r="T60" s="346"/>
      <c r="U60" s="290"/>
      <c r="V60" s="297"/>
      <c r="W60" s="290"/>
      <c r="X60" s="340">
        <f t="shared" si="3"/>
        <v>0</v>
      </c>
      <c r="Y60" s="340">
        <f t="shared" si="4"/>
        <v>0</v>
      </c>
      <c r="Z60" s="340">
        <f t="shared" si="5"/>
        <v>0</v>
      </c>
      <c r="AA60" s="347"/>
      <c r="AB60" s="340"/>
    </row>
    <row r="61" spans="1:30" ht="12.75" customHeight="1">
      <c r="A61" s="348" t="s">
        <v>117</v>
      </c>
      <c r="B61" s="344" t="s">
        <v>118</v>
      </c>
      <c r="C61" s="346"/>
      <c r="D61" s="346"/>
      <c r="E61" s="346"/>
      <c r="F61" s="346"/>
      <c r="G61" s="346"/>
      <c r="H61" s="346"/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290"/>
      <c r="V61" s="297"/>
      <c r="W61" s="290"/>
      <c r="X61" s="340">
        <f t="shared" si="3"/>
        <v>0</v>
      </c>
      <c r="Y61" s="340">
        <f t="shared" si="4"/>
        <v>0</v>
      </c>
      <c r="Z61" s="340">
        <f t="shared" si="5"/>
        <v>0</v>
      </c>
      <c r="AA61" s="347"/>
      <c r="AB61" s="340"/>
    </row>
    <row r="62" spans="1:30" ht="12.75" customHeight="1">
      <c r="A62" s="348" t="s">
        <v>119</v>
      </c>
      <c r="B62" s="344" t="s">
        <v>120</v>
      </c>
      <c r="C62" s="346"/>
      <c r="D62" s="346"/>
      <c r="E62" s="346"/>
      <c r="F62" s="346"/>
      <c r="G62" s="346"/>
      <c r="H62" s="346"/>
      <c r="I62" s="346"/>
      <c r="J62" s="346"/>
      <c r="K62" s="346"/>
      <c r="L62" s="346"/>
      <c r="M62" s="346"/>
      <c r="N62" s="346"/>
      <c r="O62" s="346"/>
      <c r="P62" s="346"/>
      <c r="Q62" s="346"/>
      <c r="R62" s="346"/>
      <c r="S62" s="346"/>
      <c r="T62" s="346"/>
      <c r="U62" s="290"/>
      <c r="V62" s="297"/>
      <c r="W62" s="290"/>
      <c r="X62" s="340">
        <f t="shared" si="3"/>
        <v>0</v>
      </c>
      <c r="Y62" s="340">
        <f t="shared" si="4"/>
        <v>0</v>
      </c>
      <c r="Z62" s="340">
        <f t="shared" si="5"/>
        <v>0</v>
      </c>
      <c r="AA62" s="347"/>
      <c r="AB62" s="340"/>
    </row>
    <row r="63" spans="1:30" ht="12.75" customHeight="1">
      <c r="A63" s="348" t="s">
        <v>121</v>
      </c>
      <c r="B63" s="344" t="s">
        <v>122</v>
      </c>
      <c r="D63" s="346"/>
      <c r="E63" s="346"/>
      <c r="F63" s="346"/>
      <c r="G63" s="346"/>
      <c r="H63" s="346"/>
      <c r="I63" s="346"/>
      <c r="J63" s="346"/>
      <c r="K63" s="346"/>
      <c r="L63" s="346"/>
      <c r="M63" s="346"/>
      <c r="N63" s="346"/>
      <c r="O63" s="346"/>
      <c r="P63" s="346"/>
      <c r="Q63" s="346"/>
      <c r="R63" s="346"/>
      <c r="S63" s="346"/>
      <c r="T63" s="346"/>
      <c r="U63" s="290"/>
      <c r="V63" s="297"/>
      <c r="W63" s="290"/>
      <c r="X63" s="340">
        <f t="shared" si="3"/>
        <v>0</v>
      </c>
      <c r="Y63" s="340">
        <f t="shared" si="4"/>
        <v>0</v>
      </c>
      <c r="Z63" s="340">
        <f t="shared" si="5"/>
        <v>0</v>
      </c>
      <c r="AA63" s="347"/>
      <c r="AB63" s="340"/>
    </row>
    <row r="64" spans="1:30" ht="12.75" customHeight="1">
      <c r="A64" s="348" t="s">
        <v>123</v>
      </c>
      <c r="B64" s="344" t="s">
        <v>124</v>
      </c>
      <c r="C64" s="346"/>
      <c r="D64" s="346"/>
      <c r="E64" s="346"/>
      <c r="F64" s="346"/>
      <c r="G64" s="346"/>
      <c r="H64" s="346"/>
      <c r="I64" s="346"/>
      <c r="J64" s="346"/>
      <c r="K64" s="346"/>
      <c r="L64" s="346"/>
      <c r="M64" s="346"/>
      <c r="N64" s="346"/>
      <c r="O64" s="346"/>
      <c r="P64" s="346"/>
      <c r="Q64" s="346"/>
      <c r="R64" s="346"/>
      <c r="S64" s="346"/>
      <c r="T64" s="346"/>
      <c r="U64" s="292">
        <f>U65+U66</f>
        <v>146814</v>
      </c>
      <c r="V64" s="292">
        <f>V65+V66</f>
        <v>0</v>
      </c>
      <c r="W64" s="292">
        <f>W65+W66</f>
        <v>0</v>
      </c>
      <c r="X64" s="340">
        <f>IF(U64="",0,U64)</f>
        <v>146814</v>
      </c>
      <c r="Y64" s="340">
        <f t="shared" si="4"/>
        <v>0</v>
      </c>
      <c r="Z64" s="340">
        <f>IF(W64="",0,W64)</f>
        <v>0</v>
      </c>
      <c r="AA64" s="341">
        <f t="shared" ref="AA64:AA69" si="6">W64-U64</f>
        <v>-146814</v>
      </c>
      <c r="AB64" s="340"/>
    </row>
    <row r="65" spans="1:29" ht="12.75" customHeight="1">
      <c r="A65" s="348" t="s">
        <v>125</v>
      </c>
      <c r="B65" s="344" t="s">
        <v>126</v>
      </c>
      <c r="C65" s="346"/>
      <c r="D65" s="346"/>
      <c r="E65" s="346"/>
      <c r="F65" s="346"/>
      <c r="G65" s="346"/>
      <c r="H65" s="346"/>
      <c r="I65" s="346"/>
      <c r="J65" s="346"/>
      <c r="K65" s="346"/>
      <c r="L65" s="346"/>
      <c r="M65" s="346"/>
      <c r="N65" s="346"/>
      <c r="O65" s="346"/>
      <c r="P65" s="346"/>
      <c r="Q65" s="346"/>
      <c r="R65" s="346"/>
      <c r="S65" s="346"/>
      <c r="T65" s="346"/>
      <c r="U65" s="290">
        <v>588</v>
      </c>
      <c r="V65" s="297"/>
      <c r="W65" s="290"/>
      <c r="X65" s="340">
        <f t="shared" si="3"/>
        <v>588</v>
      </c>
      <c r="Y65" s="340">
        <f t="shared" si="4"/>
        <v>0</v>
      </c>
      <c r="Z65" s="340">
        <f t="shared" si="5"/>
        <v>0</v>
      </c>
      <c r="AA65" s="347">
        <f t="shared" si="6"/>
        <v>-588</v>
      </c>
      <c r="AB65" s="340"/>
    </row>
    <row r="66" spans="1:29" ht="12.75" customHeight="1">
      <c r="A66" s="348" t="s">
        <v>127</v>
      </c>
      <c r="B66" s="344" t="s">
        <v>128</v>
      </c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46"/>
      <c r="P66" s="346"/>
      <c r="Q66" s="346"/>
      <c r="R66" s="346"/>
      <c r="S66" s="346"/>
      <c r="T66" s="346"/>
      <c r="U66" s="290">
        <v>146226</v>
      </c>
      <c r="V66" s="297"/>
      <c r="W66" s="290"/>
      <c r="X66" s="340">
        <f t="shared" si="3"/>
        <v>146226</v>
      </c>
      <c r="Y66" s="340">
        <f t="shared" si="4"/>
        <v>0</v>
      </c>
      <c r="Z66" s="340">
        <f t="shared" si="5"/>
        <v>0</v>
      </c>
      <c r="AA66" s="347">
        <f t="shared" si="6"/>
        <v>-146226</v>
      </c>
      <c r="AB66" s="340"/>
    </row>
    <row r="67" spans="1:29" ht="12.75" customHeight="1">
      <c r="A67" s="348" t="s">
        <v>129</v>
      </c>
      <c r="B67" s="353" t="s">
        <v>130</v>
      </c>
      <c r="C67" s="354"/>
      <c r="D67" s="354"/>
      <c r="E67" s="354"/>
      <c r="F67" s="354"/>
      <c r="G67" s="354"/>
      <c r="H67" s="354"/>
      <c r="I67" s="354"/>
      <c r="J67" s="354"/>
      <c r="K67" s="354"/>
      <c r="L67" s="354"/>
      <c r="M67" s="354"/>
      <c r="N67" s="354"/>
      <c r="O67" s="354"/>
      <c r="P67" s="354"/>
      <c r="Q67" s="354"/>
      <c r="R67" s="354"/>
      <c r="S67" s="354"/>
      <c r="T67" s="354"/>
      <c r="U67" s="292">
        <f>SUM(U68:U70)</f>
        <v>7034</v>
      </c>
      <c r="V67" s="292">
        <f>V68+V69</f>
        <v>0</v>
      </c>
      <c r="W67" s="292">
        <f>SUM(W68:W70)</f>
        <v>0</v>
      </c>
      <c r="X67" s="340">
        <f t="shared" si="3"/>
        <v>7034</v>
      </c>
      <c r="Y67" s="340">
        <f t="shared" si="4"/>
        <v>0</v>
      </c>
      <c r="Z67" s="340">
        <f t="shared" si="5"/>
        <v>0</v>
      </c>
      <c r="AA67" s="341">
        <f t="shared" si="6"/>
        <v>-7034</v>
      </c>
      <c r="AB67" s="340"/>
    </row>
    <row r="68" spans="1:29" ht="12.75" customHeight="1">
      <c r="A68" s="348" t="s">
        <v>131</v>
      </c>
      <c r="B68" s="344" t="s">
        <v>132</v>
      </c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  <c r="P68" s="355"/>
      <c r="Q68" s="355"/>
      <c r="R68" s="355"/>
      <c r="S68" s="355"/>
      <c r="T68" s="355"/>
      <c r="U68" s="290">
        <v>579</v>
      </c>
      <c r="V68" s="297"/>
      <c r="W68" s="290"/>
      <c r="X68" s="340">
        <f t="shared" si="3"/>
        <v>579</v>
      </c>
      <c r="Y68" s="340">
        <f t="shared" si="4"/>
        <v>0</v>
      </c>
      <c r="Z68" s="340">
        <f t="shared" si="5"/>
        <v>0</v>
      </c>
      <c r="AA68" s="347">
        <f t="shared" si="6"/>
        <v>-579</v>
      </c>
      <c r="AB68" s="340"/>
    </row>
    <row r="69" spans="1:29" ht="12.75" customHeight="1">
      <c r="A69" s="348" t="s">
        <v>133</v>
      </c>
      <c r="B69" s="344" t="s">
        <v>134</v>
      </c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5"/>
      <c r="O69" s="355"/>
      <c r="P69" s="355"/>
      <c r="Q69" s="355"/>
      <c r="R69" s="355"/>
      <c r="S69" s="355"/>
      <c r="T69" s="355"/>
      <c r="U69" s="290">
        <v>6455</v>
      </c>
      <c r="V69" s="297"/>
      <c r="W69" s="290"/>
      <c r="X69" s="340">
        <f t="shared" si="3"/>
        <v>6455</v>
      </c>
      <c r="Y69" s="340">
        <f t="shared" si="4"/>
        <v>0</v>
      </c>
      <c r="Z69" s="340">
        <f t="shared" si="5"/>
        <v>0</v>
      </c>
      <c r="AA69" s="347">
        <f t="shared" si="6"/>
        <v>-6455</v>
      </c>
      <c r="AB69" s="340"/>
    </row>
    <row r="70" spans="1:29" ht="12.75" customHeight="1">
      <c r="A70" s="348" t="s">
        <v>135</v>
      </c>
      <c r="B70" s="344" t="s">
        <v>136</v>
      </c>
      <c r="C70" s="355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  <c r="P70" s="355"/>
      <c r="Q70" s="355"/>
      <c r="R70" s="355"/>
      <c r="S70" s="355"/>
      <c r="T70" s="355"/>
      <c r="U70" s="290"/>
      <c r="V70" s="297"/>
      <c r="W70" s="290"/>
      <c r="X70" s="340">
        <f t="shared" si="3"/>
        <v>0</v>
      </c>
      <c r="Y70" s="340">
        <f t="shared" si="4"/>
        <v>0</v>
      </c>
      <c r="Z70" s="340">
        <f t="shared" si="5"/>
        <v>0</v>
      </c>
      <c r="AA70" s="347"/>
      <c r="AB70" s="340"/>
    </row>
    <row r="71" spans="1:29" ht="12.75" customHeight="1" thickBot="1">
      <c r="A71" s="348"/>
      <c r="B71" s="344"/>
      <c r="C71" s="344"/>
      <c r="D71" s="355"/>
      <c r="E71" s="355"/>
      <c r="F71" s="355"/>
      <c r="G71" s="355"/>
      <c r="H71" s="355"/>
      <c r="I71" s="355"/>
      <c r="J71" s="355"/>
      <c r="K71" s="355"/>
      <c r="L71" s="355"/>
      <c r="M71" s="355"/>
      <c r="N71" s="355"/>
      <c r="O71" s="355"/>
      <c r="P71" s="355"/>
      <c r="Q71" s="355"/>
      <c r="R71" s="355"/>
      <c r="S71" s="355"/>
      <c r="T71" s="355"/>
      <c r="U71" s="299"/>
      <c r="V71" s="300"/>
      <c r="W71" s="299"/>
      <c r="X71" s="340">
        <f t="shared" si="3"/>
        <v>0</v>
      </c>
      <c r="Y71" s="340">
        <f t="shared" si="4"/>
        <v>0</v>
      </c>
      <c r="Z71" s="340">
        <f t="shared" si="5"/>
        <v>0</v>
      </c>
      <c r="AA71" s="347"/>
      <c r="AB71" s="340"/>
    </row>
    <row r="72" spans="1:29" ht="13.5" customHeight="1" thickBot="1">
      <c r="A72" s="356" t="s">
        <v>137</v>
      </c>
      <c r="B72" s="357" t="s">
        <v>138</v>
      </c>
      <c r="C72" s="358"/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295">
        <f>U20+U45+U67</f>
        <v>886079</v>
      </c>
      <c r="V72" s="295">
        <f>V20+V45+V67</f>
        <v>0</v>
      </c>
      <c r="W72" s="295">
        <f>W20+W45+W67</f>
        <v>0</v>
      </c>
      <c r="X72" s="359">
        <f>IF(U72="",0,U72)</f>
        <v>886079</v>
      </c>
      <c r="Y72" s="359">
        <f t="shared" si="4"/>
        <v>0</v>
      </c>
      <c r="Z72" s="359">
        <f>IF(W72="",0,W72)</f>
        <v>0</v>
      </c>
      <c r="AA72" s="360">
        <f>W72-U72</f>
        <v>-886079</v>
      </c>
      <c r="AB72" s="340"/>
    </row>
    <row r="76" spans="1:29" ht="15">
      <c r="A76" s="361" t="s">
        <v>24</v>
      </c>
      <c r="B76" s="362"/>
      <c r="C76" s="362"/>
      <c r="D76" s="362"/>
      <c r="E76" s="427" t="s">
        <v>408</v>
      </c>
      <c r="F76" s="427"/>
      <c r="G76" s="427"/>
      <c r="H76" s="427"/>
      <c r="I76" s="427"/>
      <c r="J76" s="427"/>
      <c r="K76" s="427"/>
      <c r="L76" s="427"/>
      <c r="M76" s="427"/>
      <c r="N76" s="275"/>
      <c r="U76" s="363"/>
      <c r="V76" s="364"/>
      <c r="W76" s="364"/>
    </row>
    <row r="77" spans="1:29" s="369" customFormat="1" ht="15">
      <c r="A77" s="362"/>
      <c r="B77" s="365"/>
      <c r="C77" s="365"/>
      <c r="D77" s="365"/>
      <c r="E77" s="365"/>
      <c r="F77" s="365"/>
      <c r="G77" s="365"/>
      <c r="H77" s="365"/>
      <c r="I77" s="365"/>
      <c r="J77" s="365"/>
      <c r="K77" s="365"/>
      <c r="L77" s="365"/>
      <c r="M77" s="365"/>
      <c r="N77" s="365"/>
      <c r="O77" s="365"/>
      <c r="P77" s="365"/>
      <c r="Q77" s="366" t="s">
        <v>25</v>
      </c>
      <c r="R77" s="366"/>
      <c r="S77" s="366"/>
      <c r="T77" s="365"/>
      <c r="U77" s="367" t="s">
        <v>26</v>
      </c>
      <c r="V77" s="368"/>
      <c r="W77" s="368"/>
      <c r="AC77" s="370"/>
    </row>
    <row r="78" spans="1:29" s="369" customFormat="1" ht="15">
      <c r="A78" s="362"/>
      <c r="B78" s="365"/>
      <c r="C78" s="365"/>
      <c r="D78" s="365"/>
      <c r="E78" s="365"/>
      <c r="F78" s="365"/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65"/>
      <c r="R78" s="365"/>
      <c r="S78" s="365"/>
      <c r="T78" s="365"/>
      <c r="U78" s="367" t="s">
        <v>27</v>
      </c>
      <c r="V78" s="367"/>
      <c r="W78" s="368"/>
      <c r="AC78" s="370"/>
    </row>
    <row r="79" spans="1:29" s="369" customFormat="1" ht="15">
      <c r="A79" s="362"/>
      <c r="B79" s="365"/>
      <c r="C79" s="365"/>
      <c r="D79" s="365"/>
      <c r="E79" s="365"/>
      <c r="F79" s="365"/>
      <c r="G79" s="365"/>
      <c r="H79" s="365"/>
      <c r="I79" s="365"/>
      <c r="J79" s="365"/>
      <c r="K79" s="365"/>
      <c r="L79" s="365"/>
      <c r="M79" s="365"/>
      <c r="N79" s="365"/>
      <c r="O79" s="365"/>
      <c r="P79" s="365"/>
      <c r="Q79" s="365"/>
      <c r="R79" s="365"/>
      <c r="S79" s="365"/>
      <c r="T79" s="365"/>
      <c r="U79" s="367"/>
      <c r="V79" s="367"/>
      <c r="W79" s="368"/>
      <c r="AC79" s="370"/>
    </row>
    <row r="80" spans="1:29" ht="15">
      <c r="B80" s="371">
        <f t="shared" ref="B80:R80" si="7">B2</f>
        <v>1</v>
      </c>
      <c r="C80" s="371">
        <f t="shared" si="7"/>
        <v>1</v>
      </c>
      <c r="D80" s="371">
        <f t="shared" si="7"/>
        <v>3</v>
      </c>
      <c r="E80" s="371">
        <f t="shared" si="7"/>
        <v>0</v>
      </c>
      <c r="F80" s="371">
        <f t="shared" si="7"/>
        <v>0</v>
      </c>
      <c r="G80" s="371">
        <f t="shared" si="7"/>
        <v>9</v>
      </c>
      <c r="H80" s="371">
        <f t="shared" si="7"/>
        <v>1</v>
      </c>
      <c r="I80" s="371">
        <f t="shared" si="7"/>
        <v>9</v>
      </c>
      <c r="J80" s="371">
        <f t="shared" si="7"/>
        <v>3</v>
      </c>
      <c r="K80" s="371">
        <f t="shared" si="7"/>
        <v>8</v>
      </c>
      <c r="L80" s="371">
        <f t="shared" si="7"/>
        <v>2</v>
      </c>
      <c r="M80" s="371">
        <f t="shared" si="7"/>
        <v>1</v>
      </c>
      <c r="N80" s="371">
        <f t="shared" si="7"/>
        <v>1</v>
      </c>
      <c r="O80" s="371">
        <f t="shared" si="7"/>
        <v>1</v>
      </c>
      <c r="P80" s="371">
        <f t="shared" si="7"/>
        <v>3</v>
      </c>
      <c r="Q80" s="371">
        <f t="shared" si="7"/>
        <v>1</v>
      </c>
      <c r="R80" s="371">
        <f t="shared" si="7"/>
        <v>8</v>
      </c>
    </row>
    <row r="81" spans="1:27" ht="5.25" customHeight="1">
      <c r="B81" s="316"/>
    </row>
    <row r="82" spans="1:27">
      <c r="B82" s="372" t="s">
        <v>1</v>
      </c>
      <c r="C82" s="372"/>
      <c r="D82" s="372"/>
      <c r="E82" s="372"/>
      <c r="F82" s="372"/>
      <c r="G82" s="372"/>
      <c r="H82" s="372"/>
      <c r="I82" s="372"/>
      <c r="J82" s="372"/>
      <c r="K82" s="372"/>
      <c r="L82" s="372"/>
      <c r="M82" s="372"/>
      <c r="N82" s="372"/>
      <c r="O82" s="372"/>
      <c r="P82" s="372"/>
      <c r="Q82" s="372"/>
      <c r="R82" s="372"/>
    </row>
    <row r="83" spans="1:27">
      <c r="B83" s="316"/>
    </row>
    <row r="84" spans="1:27" ht="15">
      <c r="B84" s="371">
        <f t="shared" ref="B84:M84" si="8">B6</f>
        <v>1</v>
      </c>
      <c r="C84" s="371">
        <f t="shared" si="8"/>
        <v>8</v>
      </c>
      <c r="D84" s="371" t="str">
        <f t="shared" si="8"/>
        <v>-</v>
      </c>
      <c r="E84" s="371">
        <f t="shared" si="8"/>
        <v>0</v>
      </c>
      <c r="F84" s="371">
        <f t="shared" si="8"/>
        <v>9</v>
      </c>
      <c r="G84" s="371" t="str">
        <f t="shared" si="8"/>
        <v>-</v>
      </c>
      <c r="H84" s="371">
        <f t="shared" si="8"/>
        <v>1</v>
      </c>
      <c r="I84" s="371">
        <f t="shared" si="8"/>
        <v>0</v>
      </c>
      <c r="J84" s="371">
        <f t="shared" si="8"/>
        <v>1</v>
      </c>
      <c r="K84" s="371">
        <f t="shared" si="8"/>
        <v>0</v>
      </c>
      <c r="L84" s="371">
        <f t="shared" si="8"/>
        <v>9</v>
      </c>
      <c r="M84" s="371">
        <f t="shared" si="8"/>
        <v>6</v>
      </c>
    </row>
    <row r="85" spans="1:27" ht="4.5" customHeight="1">
      <c r="B85" s="316"/>
    </row>
    <row r="86" spans="1:27">
      <c r="B86" s="372" t="s">
        <v>5</v>
      </c>
      <c r="C86" s="372"/>
      <c r="D86" s="372"/>
      <c r="E86" s="372"/>
      <c r="F86" s="372"/>
      <c r="G86" s="372"/>
      <c r="H86" s="372"/>
      <c r="I86" s="372"/>
      <c r="J86" s="372"/>
      <c r="K86" s="372"/>
      <c r="L86" s="372"/>
      <c r="M86" s="372"/>
    </row>
    <row r="87" spans="1:27" ht="28.5" customHeight="1"/>
    <row r="88" spans="1:27" ht="15.75">
      <c r="B88" s="321"/>
      <c r="C88" s="321"/>
      <c r="D88" s="321"/>
      <c r="E88" s="321"/>
      <c r="F88" s="321"/>
      <c r="G88" s="321"/>
      <c r="H88" s="321"/>
      <c r="I88" s="321"/>
      <c r="J88" s="321"/>
      <c r="K88" s="321"/>
      <c r="L88" s="321"/>
      <c r="M88" s="321"/>
      <c r="N88" s="321"/>
      <c r="O88" s="321"/>
      <c r="P88" s="321"/>
      <c r="Q88" s="321"/>
      <c r="R88" s="322" t="str">
        <f>Q12</f>
        <v>MÜLLEX-KÖRMEND KFT</v>
      </c>
      <c r="S88" s="321"/>
      <c r="T88" s="321"/>
      <c r="U88" s="321"/>
      <c r="V88" s="321"/>
      <c r="W88" s="321"/>
    </row>
    <row r="89" spans="1:27" ht="15.75">
      <c r="B89" s="321"/>
      <c r="C89" s="321"/>
      <c r="D89" s="321"/>
      <c r="E89" s="321"/>
      <c r="F89" s="321"/>
      <c r="G89" s="321"/>
      <c r="H89" s="321"/>
      <c r="I89" s="321"/>
      <c r="J89" s="321"/>
      <c r="K89" s="321"/>
      <c r="L89" s="321"/>
      <c r="M89" s="321"/>
      <c r="N89" s="321"/>
      <c r="O89" s="321"/>
      <c r="P89" s="428" t="s">
        <v>405</v>
      </c>
      <c r="Q89" s="429"/>
      <c r="R89" s="429"/>
      <c r="S89" s="429"/>
      <c r="T89" s="429"/>
      <c r="U89" s="321"/>
      <c r="V89" s="321"/>
      <c r="W89" s="321"/>
    </row>
    <row r="90" spans="1:27" ht="15.75">
      <c r="R90" s="322" t="str">
        <f>Q14</f>
        <v>MÉRLEG</v>
      </c>
    </row>
    <row r="92" spans="1:27" ht="15">
      <c r="A92" s="327" t="s">
        <v>139</v>
      </c>
      <c r="B92" s="328"/>
      <c r="C92" s="328"/>
      <c r="D92" s="328"/>
      <c r="E92" s="328"/>
      <c r="F92" s="328"/>
      <c r="G92" s="328"/>
      <c r="H92" s="328"/>
      <c r="I92" s="328"/>
      <c r="J92" s="328"/>
      <c r="K92" s="328"/>
    </row>
    <row r="94" spans="1:27" ht="13.5" thickBot="1">
      <c r="W94" s="373" t="s">
        <v>30</v>
      </c>
    </row>
    <row r="95" spans="1:27" ht="26.25" thickBot="1">
      <c r="A95" s="374"/>
      <c r="B95" s="375" t="s">
        <v>31</v>
      </c>
      <c r="C95" s="376"/>
      <c r="D95" s="376"/>
      <c r="E95" s="376"/>
      <c r="F95" s="376"/>
      <c r="G95" s="376"/>
      <c r="H95" s="376"/>
      <c r="I95" s="376"/>
      <c r="J95" s="376"/>
      <c r="K95" s="376"/>
      <c r="L95" s="376"/>
      <c r="M95" s="376"/>
      <c r="N95" s="376"/>
      <c r="O95" s="376"/>
      <c r="P95" s="376"/>
      <c r="Q95" s="376"/>
      <c r="R95" s="376"/>
      <c r="S95" s="376"/>
      <c r="T95" s="377"/>
      <c r="U95" s="334" t="s">
        <v>410</v>
      </c>
      <c r="V95" s="335" t="s">
        <v>33</v>
      </c>
      <c r="W95" s="334" t="s">
        <v>411</v>
      </c>
      <c r="AA95" s="378" t="s">
        <v>398</v>
      </c>
    </row>
    <row r="96" spans="1:27" ht="15.75">
      <c r="A96" s="379" t="s">
        <v>140</v>
      </c>
      <c r="B96" s="380" t="s">
        <v>141</v>
      </c>
      <c r="C96" s="381"/>
      <c r="D96" s="381"/>
      <c r="E96" s="381"/>
      <c r="F96" s="381"/>
      <c r="G96" s="381"/>
      <c r="H96" s="381"/>
      <c r="I96" s="381"/>
      <c r="J96" s="381"/>
      <c r="K96" s="381"/>
      <c r="L96" s="381"/>
      <c r="M96" s="381"/>
      <c r="N96" s="381"/>
      <c r="O96" s="381"/>
      <c r="P96" s="381"/>
      <c r="Q96" s="381"/>
      <c r="R96" s="381"/>
      <c r="S96" s="381"/>
      <c r="T96" s="381"/>
      <c r="U96" s="301">
        <f>SUM(U97:U104)</f>
        <v>496705</v>
      </c>
      <c r="V96" s="301">
        <f>SUM(V97:V104)</f>
        <v>0</v>
      </c>
      <c r="W96" s="301">
        <f>SUM(W97:W104)</f>
        <v>125952</v>
      </c>
      <c r="X96" s="320">
        <f t="shared" ref="X96:X138" si="9">IF(U96="",0,U96)</f>
        <v>496705</v>
      </c>
      <c r="Y96" s="320">
        <f t="shared" ref="Y96:Y138" si="10">IF(V96="",0,V96)</f>
        <v>0</v>
      </c>
      <c r="Z96" s="320">
        <f t="shared" ref="Z96:Z138" si="11">IF(W96="",0,W96)</f>
        <v>125952</v>
      </c>
      <c r="AA96" s="341">
        <f>W96-U96</f>
        <v>-370753</v>
      </c>
    </row>
    <row r="97" spans="1:28" ht="15.75">
      <c r="A97" s="348" t="s">
        <v>142</v>
      </c>
      <c r="B97" s="382" t="s">
        <v>143</v>
      </c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290">
        <v>100610</v>
      </c>
      <c r="V97" s="297"/>
      <c r="W97" s="290"/>
      <c r="X97" s="320">
        <f t="shared" si="9"/>
        <v>100610</v>
      </c>
      <c r="Y97" s="320">
        <f t="shared" si="10"/>
        <v>0</v>
      </c>
      <c r="Z97" s="320">
        <f t="shared" si="11"/>
        <v>0</v>
      </c>
      <c r="AA97" s="347">
        <v>0</v>
      </c>
    </row>
    <row r="98" spans="1:28" ht="15.75">
      <c r="A98" s="348" t="s">
        <v>144</v>
      </c>
      <c r="B98" s="383" t="s">
        <v>145</v>
      </c>
      <c r="C98" s="351"/>
      <c r="D98" s="351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290"/>
      <c r="V98" s="297"/>
      <c r="W98" s="290"/>
      <c r="X98" s="320">
        <f t="shared" si="9"/>
        <v>0</v>
      </c>
      <c r="Y98" s="320">
        <f t="shared" si="10"/>
        <v>0</v>
      </c>
      <c r="Z98" s="320">
        <f t="shared" si="11"/>
        <v>0</v>
      </c>
      <c r="AA98" s="384"/>
    </row>
    <row r="99" spans="1:28" ht="15.75">
      <c r="A99" s="348" t="s">
        <v>146</v>
      </c>
      <c r="B99" s="382" t="s">
        <v>147</v>
      </c>
      <c r="C99" s="351"/>
      <c r="D99" s="351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290"/>
      <c r="V99" s="297"/>
      <c r="W99" s="290"/>
      <c r="X99" s="320">
        <f t="shared" si="9"/>
        <v>0</v>
      </c>
      <c r="Y99" s="320">
        <f t="shared" si="10"/>
        <v>0</v>
      </c>
      <c r="Z99" s="320">
        <f t="shared" si="11"/>
        <v>0</v>
      </c>
      <c r="AA99" s="384"/>
    </row>
    <row r="100" spans="1:28" ht="15.75">
      <c r="A100" s="348" t="s">
        <v>148</v>
      </c>
      <c r="B100" s="382" t="s">
        <v>149</v>
      </c>
      <c r="C100" s="351"/>
      <c r="D100" s="351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290">
        <v>745</v>
      </c>
      <c r="V100" s="297"/>
      <c r="W100" s="290"/>
      <c r="X100" s="320">
        <f t="shared" si="9"/>
        <v>745</v>
      </c>
      <c r="Y100" s="320">
        <f t="shared" si="10"/>
        <v>0</v>
      </c>
      <c r="Z100" s="320">
        <f t="shared" si="11"/>
        <v>0</v>
      </c>
      <c r="AA100" s="384">
        <v>0</v>
      </c>
    </row>
    <row r="101" spans="1:28" ht="15.75">
      <c r="A101" s="348" t="s">
        <v>150</v>
      </c>
      <c r="B101" s="382" t="s">
        <v>151</v>
      </c>
      <c r="C101" s="351"/>
      <c r="D101" s="351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290">
        <v>404481</v>
      </c>
      <c r="V101" s="297"/>
      <c r="W101" s="290"/>
      <c r="X101" s="320">
        <f t="shared" si="9"/>
        <v>404481</v>
      </c>
      <c r="Y101" s="320">
        <f t="shared" si="10"/>
        <v>0</v>
      </c>
      <c r="Z101" s="320">
        <f t="shared" si="11"/>
        <v>0</v>
      </c>
      <c r="AA101" s="347">
        <f>W101-U101</f>
        <v>-404481</v>
      </c>
    </row>
    <row r="102" spans="1:28" ht="15.75">
      <c r="A102" s="348" t="s">
        <v>152</v>
      </c>
      <c r="B102" s="383" t="s">
        <v>153</v>
      </c>
      <c r="C102" s="351"/>
      <c r="D102" s="351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290"/>
      <c r="V102" s="297"/>
      <c r="W102" s="290"/>
      <c r="X102" s="320">
        <f t="shared" si="9"/>
        <v>0</v>
      </c>
      <c r="Y102" s="320">
        <f t="shared" si="10"/>
        <v>0</v>
      </c>
      <c r="Z102" s="320">
        <f t="shared" si="11"/>
        <v>0</v>
      </c>
      <c r="AA102" s="347">
        <f>W102-U102</f>
        <v>0</v>
      </c>
    </row>
    <row r="103" spans="1:28" ht="15.75">
      <c r="A103" s="348" t="s">
        <v>154</v>
      </c>
      <c r="B103" s="383" t="s">
        <v>155</v>
      </c>
      <c r="C103" s="351"/>
      <c r="D103" s="351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290"/>
      <c r="V103" s="297"/>
      <c r="W103" s="290"/>
      <c r="X103" s="320">
        <f t="shared" si="9"/>
        <v>0</v>
      </c>
      <c r="Y103" s="320">
        <f t="shared" si="10"/>
        <v>0</v>
      </c>
      <c r="Z103" s="320">
        <f t="shared" si="11"/>
        <v>0</v>
      </c>
      <c r="AA103" s="384"/>
    </row>
    <row r="104" spans="1:28" ht="15.75">
      <c r="A104" s="348" t="s">
        <v>156</v>
      </c>
      <c r="B104" s="383" t="s">
        <v>157</v>
      </c>
      <c r="C104" s="351"/>
      <c r="D104" s="351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03">
        <f>U212</f>
        <v>-9131</v>
      </c>
      <c r="V104" s="297"/>
      <c r="W104" s="303">
        <f>W212</f>
        <v>125952</v>
      </c>
      <c r="X104" s="320">
        <f t="shared" si="9"/>
        <v>-9131</v>
      </c>
      <c r="Y104" s="320">
        <f t="shared" si="10"/>
        <v>0</v>
      </c>
      <c r="Z104" s="320">
        <f t="shared" si="11"/>
        <v>125952</v>
      </c>
      <c r="AA104" s="347">
        <f>W104-U104</f>
        <v>135083</v>
      </c>
      <c r="AB104" s="320" t="s">
        <v>399</v>
      </c>
    </row>
    <row r="105" spans="1:28" ht="15.75">
      <c r="A105" s="348" t="s">
        <v>158</v>
      </c>
      <c r="B105" s="385" t="s">
        <v>159</v>
      </c>
      <c r="C105" s="351"/>
      <c r="D105" s="351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292">
        <f>SUM(U106:U108)</f>
        <v>90185</v>
      </c>
      <c r="V105" s="302"/>
      <c r="W105" s="292">
        <f>SUM(W106:W108)</f>
        <v>0</v>
      </c>
      <c r="X105" s="320">
        <f t="shared" si="9"/>
        <v>90185</v>
      </c>
      <c r="Y105" s="320">
        <f t="shared" si="10"/>
        <v>0</v>
      </c>
      <c r="Z105" s="320">
        <f t="shared" si="11"/>
        <v>0</v>
      </c>
      <c r="AA105" s="384"/>
    </row>
    <row r="106" spans="1:28" ht="15.75">
      <c r="A106" s="348" t="s">
        <v>160</v>
      </c>
      <c r="B106" s="382" t="s">
        <v>161</v>
      </c>
      <c r="C106" s="351"/>
      <c r="D106" s="351"/>
      <c r="E106" s="351"/>
      <c r="F106" s="351"/>
      <c r="G106" s="351"/>
      <c r="H106" s="351"/>
      <c r="I106" s="351"/>
      <c r="J106" s="351"/>
      <c r="K106" s="351"/>
      <c r="L106" s="351"/>
      <c r="M106" s="351"/>
      <c r="N106" s="351"/>
      <c r="O106" s="351"/>
      <c r="P106" s="351"/>
      <c r="Q106" s="351"/>
      <c r="R106" s="351"/>
      <c r="S106" s="351"/>
      <c r="T106" s="351"/>
      <c r="U106" s="290">
        <v>5587</v>
      </c>
      <c r="V106" s="297"/>
      <c r="W106" s="290"/>
      <c r="X106" s="320">
        <f t="shared" si="9"/>
        <v>5587</v>
      </c>
      <c r="Y106" s="320">
        <f t="shared" si="10"/>
        <v>0</v>
      </c>
      <c r="Z106" s="320">
        <f t="shared" si="11"/>
        <v>0</v>
      </c>
      <c r="AA106" s="384"/>
    </row>
    <row r="107" spans="1:28" ht="15.75">
      <c r="A107" s="348" t="s">
        <v>162</v>
      </c>
      <c r="B107" s="382" t="s">
        <v>163</v>
      </c>
      <c r="C107" s="351"/>
      <c r="D107" s="351"/>
      <c r="E107" s="351"/>
      <c r="F107" s="351"/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  <c r="S107" s="351"/>
      <c r="T107" s="351"/>
      <c r="U107" s="290">
        <v>84598</v>
      </c>
      <c r="V107" s="297"/>
      <c r="W107" s="290"/>
      <c r="X107" s="320">
        <f t="shared" si="9"/>
        <v>84598</v>
      </c>
      <c r="Y107" s="320">
        <f t="shared" si="10"/>
        <v>0</v>
      </c>
      <c r="Z107" s="320">
        <f t="shared" si="11"/>
        <v>0</v>
      </c>
      <c r="AA107" s="384"/>
    </row>
    <row r="108" spans="1:28" ht="15.75">
      <c r="A108" s="348" t="s">
        <v>164</v>
      </c>
      <c r="B108" s="382" t="s">
        <v>165</v>
      </c>
      <c r="C108" s="351"/>
      <c r="D108" s="351"/>
      <c r="E108" s="351"/>
      <c r="F108" s="351"/>
      <c r="G108" s="351"/>
      <c r="H108" s="351"/>
      <c r="I108" s="351"/>
      <c r="J108" s="351"/>
      <c r="K108" s="351"/>
      <c r="L108" s="351"/>
      <c r="M108" s="351"/>
      <c r="N108" s="351"/>
      <c r="O108" s="351"/>
      <c r="P108" s="351"/>
      <c r="Q108" s="351"/>
      <c r="R108" s="351"/>
      <c r="S108" s="351"/>
      <c r="T108" s="351"/>
      <c r="U108" s="290"/>
      <c r="V108" s="297"/>
      <c r="W108" s="290"/>
      <c r="X108" s="320">
        <f t="shared" si="9"/>
        <v>0</v>
      </c>
      <c r="Y108" s="320">
        <f t="shared" si="10"/>
        <v>0</v>
      </c>
      <c r="Z108" s="320">
        <f t="shared" si="11"/>
        <v>0</v>
      </c>
      <c r="AA108" s="384"/>
    </row>
    <row r="109" spans="1:28" ht="15.75">
      <c r="A109" s="348" t="s">
        <v>166</v>
      </c>
      <c r="B109" s="385" t="s">
        <v>167</v>
      </c>
      <c r="C109" s="351"/>
      <c r="D109" s="351"/>
      <c r="E109" s="351"/>
      <c r="F109" s="351"/>
      <c r="G109" s="351"/>
      <c r="H109" s="351"/>
      <c r="I109" s="351"/>
      <c r="J109" s="351"/>
      <c r="K109" s="351"/>
      <c r="L109" s="351"/>
      <c r="M109" s="351"/>
      <c r="N109" s="351"/>
      <c r="O109" s="351"/>
      <c r="P109" s="351"/>
      <c r="Q109" s="351"/>
      <c r="R109" s="351"/>
      <c r="S109" s="351"/>
      <c r="T109" s="351"/>
      <c r="U109" s="292">
        <f>U114+U123</f>
        <v>184981</v>
      </c>
      <c r="V109" s="292">
        <f>V114+V123</f>
        <v>43837</v>
      </c>
      <c r="W109" s="292">
        <f>W114+W123</f>
        <v>0</v>
      </c>
      <c r="X109" s="320">
        <f t="shared" si="9"/>
        <v>184981</v>
      </c>
      <c r="Y109" s="320">
        <f t="shared" si="10"/>
        <v>43837</v>
      </c>
      <c r="Z109" s="320">
        <f t="shared" si="11"/>
        <v>0</v>
      </c>
      <c r="AA109" s="341">
        <f>W109-U109</f>
        <v>-184981</v>
      </c>
    </row>
    <row r="110" spans="1:28" ht="15.75">
      <c r="A110" s="348" t="s">
        <v>168</v>
      </c>
      <c r="B110" s="382" t="s">
        <v>169</v>
      </c>
      <c r="C110" s="351"/>
      <c r="D110" s="351"/>
      <c r="E110" s="351"/>
      <c r="F110" s="351"/>
      <c r="G110" s="351"/>
      <c r="H110" s="351"/>
      <c r="I110" s="351"/>
      <c r="J110" s="351"/>
      <c r="K110" s="351"/>
      <c r="L110" s="351"/>
      <c r="M110" s="351"/>
      <c r="N110" s="351"/>
      <c r="O110" s="351"/>
      <c r="P110" s="351"/>
      <c r="Q110" s="351"/>
      <c r="R110" s="351"/>
      <c r="S110" s="351"/>
      <c r="T110" s="351"/>
      <c r="U110" s="296"/>
      <c r="V110" s="298"/>
      <c r="W110" s="296"/>
      <c r="X110" s="320">
        <f t="shared" si="9"/>
        <v>0</v>
      </c>
      <c r="Y110" s="320">
        <f t="shared" si="10"/>
        <v>0</v>
      </c>
      <c r="Z110" s="320">
        <f t="shared" si="11"/>
        <v>0</v>
      </c>
      <c r="AA110" s="384"/>
    </row>
    <row r="111" spans="1:28" ht="15.75">
      <c r="A111" s="348" t="s">
        <v>170</v>
      </c>
      <c r="B111" s="382" t="s">
        <v>171</v>
      </c>
      <c r="C111" s="351"/>
      <c r="D111" s="351"/>
      <c r="E111" s="351"/>
      <c r="F111" s="351"/>
      <c r="G111" s="351"/>
      <c r="H111" s="351"/>
      <c r="I111" s="351"/>
      <c r="J111" s="351"/>
      <c r="K111" s="351"/>
      <c r="L111" s="351"/>
      <c r="M111" s="351"/>
      <c r="N111" s="351"/>
      <c r="O111" s="351"/>
      <c r="P111" s="351"/>
      <c r="Q111" s="351"/>
      <c r="R111" s="351"/>
      <c r="S111" s="351"/>
      <c r="T111" s="351"/>
      <c r="U111" s="290"/>
      <c r="V111" s="297"/>
      <c r="W111" s="290"/>
      <c r="X111" s="320">
        <f t="shared" si="9"/>
        <v>0</v>
      </c>
      <c r="Y111" s="320">
        <f t="shared" si="10"/>
        <v>0</v>
      </c>
      <c r="Z111" s="320">
        <f t="shared" si="11"/>
        <v>0</v>
      </c>
      <c r="AA111" s="384"/>
    </row>
    <row r="112" spans="1:28" ht="15.75">
      <c r="A112" s="348" t="s">
        <v>172</v>
      </c>
      <c r="B112" s="383" t="s">
        <v>173</v>
      </c>
      <c r="C112" s="351"/>
      <c r="D112" s="351"/>
      <c r="E112" s="351"/>
      <c r="F112" s="351"/>
      <c r="G112" s="351"/>
      <c r="H112" s="351"/>
      <c r="I112" s="351"/>
      <c r="J112" s="351"/>
      <c r="K112" s="351"/>
      <c r="L112" s="351"/>
      <c r="M112" s="351"/>
      <c r="N112" s="351"/>
      <c r="O112" s="351"/>
      <c r="P112" s="351"/>
      <c r="Q112" s="351"/>
      <c r="R112" s="351"/>
      <c r="S112" s="351"/>
      <c r="T112" s="352"/>
      <c r="U112" s="290"/>
      <c r="V112" s="297"/>
      <c r="W112" s="290"/>
      <c r="X112" s="320">
        <f t="shared" si="9"/>
        <v>0</v>
      </c>
      <c r="Y112" s="320">
        <f t="shared" si="10"/>
        <v>0</v>
      </c>
      <c r="Z112" s="320">
        <f t="shared" si="11"/>
        <v>0</v>
      </c>
      <c r="AA112" s="384"/>
    </row>
    <row r="113" spans="1:29" ht="15.75">
      <c r="A113" s="348" t="s">
        <v>174</v>
      </c>
      <c r="B113" s="382" t="s">
        <v>175</v>
      </c>
      <c r="C113" s="351"/>
      <c r="D113" s="351"/>
      <c r="E113" s="351"/>
      <c r="F113" s="351"/>
      <c r="G113" s="351"/>
      <c r="H113" s="351"/>
      <c r="I113" s="351"/>
      <c r="J113" s="351"/>
      <c r="K113" s="351"/>
      <c r="L113" s="351"/>
      <c r="M113" s="351"/>
      <c r="N113" s="351"/>
      <c r="O113" s="351"/>
      <c r="P113" s="351"/>
      <c r="Q113" s="351"/>
      <c r="R113" s="351"/>
      <c r="S113" s="351"/>
      <c r="T113" s="351"/>
      <c r="U113" s="290"/>
      <c r="V113" s="297"/>
      <c r="W113" s="290"/>
      <c r="X113" s="320">
        <f t="shared" si="9"/>
        <v>0</v>
      </c>
      <c r="Y113" s="320">
        <f t="shared" si="10"/>
        <v>0</v>
      </c>
      <c r="Z113" s="320">
        <f t="shared" si="11"/>
        <v>0</v>
      </c>
      <c r="AA113" s="384"/>
    </row>
    <row r="114" spans="1:29" ht="15.75">
      <c r="A114" s="348" t="s">
        <v>176</v>
      </c>
      <c r="B114" s="382" t="s">
        <v>177</v>
      </c>
      <c r="C114" s="351"/>
      <c r="D114" s="351"/>
      <c r="E114" s="351"/>
      <c r="F114" s="351"/>
      <c r="G114" s="351"/>
      <c r="H114" s="351"/>
      <c r="I114" s="351"/>
      <c r="J114" s="351"/>
      <c r="K114" s="351"/>
      <c r="L114" s="351"/>
      <c r="M114" s="351"/>
      <c r="N114" s="351"/>
      <c r="O114" s="351"/>
      <c r="P114" s="351"/>
      <c r="Q114" s="351"/>
      <c r="R114" s="351"/>
      <c r="S114" s="351"/>
      <c r="T114" s="351"/>
      <c r="U114" s="292">
        <f>U115+U116+U117+U118+U119+U120+U121+U122</f>
        <v>31468</v>
      </c>
      <c r="V114" s="292">
        <v>43837</v>
      </c>
      <c r="W114" s="292">
        <f>W115+W116+W117+W118+W119+W120+W121+W122</f>
        <v>0</v>
      </c>
      <c r="X114" s="320">
        <f t="shared" si="9"/>
        <v>31468</v>
      </c>
      <c r="Y114" s="320">
        <f t="shared" si="10"/>
        <v>43837</v>
      </c>
      <c r="Z114" s="320">
        <f t="shared" si="11"/>
        <v>0</v>
      </c>
      <c r="AA114" s="341">
        <f>W114-U114</f>
        <v>-31468</v>
      </c>
    </row>
    <row r="115" spans="1:29" ht="15.75">
      <c r="A115" s="348" t="s">
        <v>178</v>
      </c>
      <c r="B115" s="383" t="s">
        <v>179</v>
      </c>
      <c r="C115" s="351"/>
      <c r="D115" s="351"/>
      <c r="E115" s="351"/>
      <c r="F115" s="351"/>
      <c r="G115" s="351"/>
      <c r="H115" s="351"/>
      <c r="I115" s="351"/>
      <c r="J115" s="351"/>
      <c r="K115" s="351"/>
      <c r="L115" s="351"/>
      <c r="M115" s="351"/>
      <c r="N115" s="351"/>
      <c r="O115" s="351"/>
      <c r="P115" s="351"/>
      <c r="Q115" s="351"/>
      <c r="R115" s="351"/>
      <c r="S115" s="351"/>
      <c r="T115" s="351"/>
      <c r="U115" s="290"/>
      <c r="V115" s="297"/>
      <c r="W115" s="290"/>
      <c r="X115" s="320">
        <f t="shared" si="9"/>
        <v>0</v>
      </c>
      <c r="Y115" s="320">
        <f t="shared" si="10"/>
        <v>0</v>
      </c>
      <c r="Z115" s="320">
        <f t="shared" si="11"/>
        <v>0</v>
      </c>
      <c r="AA115" s="384"/>
    </row>
    <row r="116" spans="1:29" ht="15.75">
      <c r="A116" s="348" t="s">
        <v>180</v>
      </c>
      <c r="B116" s="383" t="s">
        <v>181</v>
      </c>
      <c r="C116" s="351"/>
      <c r="D116" s="351"/>
      <c r="E116" s="351"/>
      <c r="F116" s="351"/>
      <c r="G116" s="351"/>
      <c r="H116" s="351"/>
      <c r="I116" s="351"/>
      <c r="J116" s="351"/>
      <c r="K116" s="351"/>
      <c r="L116" s="351"/>
      <c r="M116" s="351"/>
      <c r="N116" s="351"/>
      <c r="O116" s="351"/>
      <c r="P116" s="351"/>
      <c r="Q116" s="351"/>
      <c r="R116" s="351"/>
      <c r="S116" s="351"/>
      <c r="T116" s="351"/>
      <c r="U116" s="290"/>
      <c r="V116" s="297"/>
      <c r="W116" s="290"/>
      <c r="X116" s="320">
        <f t="shared" si="9"/>
        <v>0</v>
      </c>
      <c r="Y116" s="320">
        <f t="shared" si="10"/>
        <v>0</v>
      </c>
      <c r="Z116" s="320">
        <f t="shared" si="11"/>
        <v>0</v>
      </c>
      <c r="AA116" s="384"/>
    </row>
    <row r="117" spans="1:29" ht="15.75">
      <c r="A117" s="348" t="s">
        <v>182</v>
      </c>
      <c r="B117" s="383" t="s">
        <v>183</v>
      </c>
      <c r="C117" s="351"/>
      <c r="D117" s="351"/>
      <c r="E117" s="351"/>
      <c r="F117" s="351"/>
      <c r="G117" s="351"/>
      <c r="H117" s="351"/>
      <c r="I117" s="351"/>
      <c r="J117" s="351"/>
      <c r="K117" s="351"/>
      <c r="L117" s="351"/>
      <c r="M117" s="351"/>
      <c r="N117" s="351"/>
      <c r="O117" s="351"/>
      <c r="P117" s="351"/>
      <c r="Q117" s="351"/>
      <c r="R117" s="351"/>
      <c r="S117" s="351"/>
      <c r="T117" s="351"/>
      <c r="U117" s="290"/>
      <c r="V117" s="297"/>
      <c r="W117" s="290"/>
      <c r="X117" s="320">
        <f t="shared" si="9"/>
        <v>0</v>
      </c>
      <c r="Y117" s="320">
        <f t="shared" si="10"/>
        <v>0</v>
      </c>
      <c r="Z117" s="320">
        <f t="shared" si="11"/>
        <v>0</v>
      </c>
      <c r="AA117" s="384"/>
    </row>
    <row r="118" spans="1:29" ht="15.75">
      <c r="A118" s="348" t="s">
        <v>184</v>
      </c>
      <c r="B118" s="383" t="s">
        <v>185</v>
      </c>
      <c r="C118" s="351"/>
      <c r="D118" s="351"/>
      <c r="E118" s="351"/>
      <c r="F118" s="351"/>
      <c r="G118" s="351"/>
      <c r="H118" s="351"/>
      <c r="I118" s="351"/>
      <c r="J118" s="351"/>
      <c r="K118" s="351"/>
      <c r="L118" s="351"/>
      <c r="M118" s="351"/>
      <c r="N118" s="351"/>
      <c r="O118" s="351"/>
      <c r="P118" s="351"/>
      <c r="Q118" s="351"/>
      <c r="R118" s="351"/>
      <c r="S118" s="351"/>
      <c r="T118" s="351"/>
      <c r="U118" s="290">
        <v>31468</v>
      </c>
      <c r="V118" s="297"/>
      <c r="W118" s="290"/>
      <c r="X118" s="320">
        <f t="shared" si="9"/>
        <v>31468</v>
      </c>
      <c r="Y118" s="320">
        <f t="shared" si="10"/>
        <v>0</v>
      </c>
      <c r="Z118" s="320">
        <f t="shared" si="11"/>
        <v>0</v>
      </c>
      <c r="AA118" s="347">
        <f>W118-U118</f>
        <v>-31468</v>
      </c>
    </row>
    <row r="119" spans="1:29" ht="15.75">
      <c r="A119" s="348" t="s">
        <v>186</v>
      </c>
      <c r="B119" s="383" t="s">
        <v>187</v>
      </c>
      <c r="C119" s="351"/>
      <c r="D119" s="351"/>
      <c r="E119" s="351"/>
      <c r="F119" s="351"/>
      <c r="G119" s="351"/>
      <c r="H119" s="351"/>
      <c r="I119" s="351"/>
      <c r="J119" s="351"/>
      <c r="K119" s="351"/>
      <c r="L119" s="351"/>
      <c r="M119" s="351"/>
      <c r="N119" s="351"/>
      <c r="O119" s="351"/>
      <c r="P119" s="351"/>
      <c r="Q119" s="351"/>
      <c r="R119" s="351"/>
      <c r="S119" s="351"/>
      <c r="T119" s="351"/>
      <c r="U119" s="290"/>
      <c r="V119" s="297"/>
      <c r="W119" s="290"/>
      <c r="X119" s="320">
        <f t="shared" si="9"/>
        <v>0</v>
      </c>
      <c r="Y119" s="320">
        <f t="shared" si="10"/>
        <v>0</v>
      </c>
      <c r="Z119" s="320">
        <f t="shared" si="11"/>
        <v>0</v>
      </c>
      <c r="AA119" s="384"/>
    </row>
    <row r="120" spans="1:29" ht="15.75">
      <c r="A120" s="348" t="s">
        <v>188</v>
      </c>
      <c r="B120" s="383" t="s">
        <v>189</v>
      </c>
      <c r="C120" s="351"/>
      <c r="D120" s="351"/>
      <c r="E120" s="351"/>
      <c r="F120" s="351"/>
      <c r="G120" s="351"/>
      <c r="H120" s="351"/>
      <c r="I120" s="351"/>
      <c r="J120" s="351"/>
      <c r="K120" s="351"/>
      <c r="L120" s="351"/>
      <c r="M120" s="351"/>
      <c r="N120" s="351"/>
      <c r="O120" s="351"/>
      <c r="P120" s="351"/>
      <c r="Q120" s="351"/>
      <c r="R120" s="351"/>
      <c r="S120" s="351"/>
      <c r="T120" s="351"/>
      <c r="U120" s="290"/>
      <c r="V120" s="297"/>
      <c r="W120" s="290"/>
      <c r="X120" s="320">
        <f t="shared" si="9"/>
        <v>0</v>
      </c>
      <c r="Y120" s="320">
        <f t="shared" si="10"/>
        <v>0</v>
      </c>
      <c r="Z120" s="320">
        <f t="shared" si="11"/>
        <v>0</v>
      </c>
      <c r="AA120" s="384"/>
    </row>
    <row r="121" spans="1:29" ht="15.75">
      <c r="A121" s="348" t="s">
        <v>190</v>
      </c>
      <c r="B121" s="383" t="s">
        <v>191</v>
      </c>
      <c r="C121" s="351"/>
      <c r="D121" s="351"/>
      <c r="E121" s="351"/>
      <c r="F121" s="351"/>
      <c r="G121" s="351"/>
      <c r="H121" s="351"/>
      <c r="I121" s="351"/>
      <c r="J121" s="351"/>
      <c r="K121" s="351"/>
      <c r="L121" s="351"/>
      <c r="M121" s="351"/>
      <c r="N121" s="351"/>
      <c r="O121" s="351"/>
      <c r="P121" s="351"/>
      <c r="Q121" s="351"/>
      <c r="R121" s="351"/>
      <c r="S121" s="351"/>
      <c r="T121" s="352"/>
      <c r="U121" s="290"/>
      <c r="V121" s="297"/>
      <c r="W121" s="290"/>
      <c r="X121" s="320">
        <f t="shared" si="9"/>
        <v>0</v>
      </c>
      <c r="Y121" s="320">
        <f t="shared" si="10"/>
        <v>0</v>
      </c>
      <c r="Z121" s="320">
        <f t="shared" si="11"/>
        <v>0</v>
      </c>
      <c r="AA121" s="384"/>
    </row>
    <row r="122" spans="1:29" ht="15.75">
      <c r="A122" s="348" t="s">
        <v>192</v>
      </c>
      <c r="B122" s="382" t="s">
        <v>193</v>
      </c>
      <c r="C122" s="351"/>
      <c r="D122" s="351"/>
      <c r="E122" s="351"/>
      <c r="F122" s="351"/>
      <c r="G122" s="351"/>
      <c r="H122" s="351"/>
      <c r="I122" s="351"/>
      <c r="J122" s="351"/>
      <c r="K122" s="351"/>
      <c r="L122" s="351"/>
      <c r="M122" s="351"/>
      <c r="N122" s="351"/>
      <c r="O122" s="351"/>
      <c r="P122" s="351"/>
      <c r="Q122" s="351"/>
      <c r="R122" s="351"/>
      <c r="S122" s="351"/>
      <c r="T122" s="351"/>
      <c r="U122" s="290"/>
      <c r="V122" s="297"/>
      <c r="W122" s="290"/>
      <c r="X122" s="320">
        <f t="shared" si="9"/>
        <v>0</v>
      </c>
      <c r="Y122" s="320">
        <f t="shared" si="10"/>
        <v>0</v>
      </c>
      <c r="Z122" s="320">
        <f t="shared" si="11"/>
        <v>0</v>
      </c>
      <c r="AA122" s="384"/>
    </row>
    <row r="123" spans="1:29" ht="15.75">
      <c r="A123" s="348" t="s">
        <v>194</v>
      </c>
      <c r="B123" s="382" t="s">
        <v>195</v>
      </c>
      <c r="C123" s="351"/>
      <c r="D123" s="351"/>
      <c r="E123" s="351"/>
      <c r="F123" s="351"/>
      <c r="G123" s="351"/>
      <c r="H123" s="351"/>
      <c r="I123" s="351"/>
      <c r="J123" s="351"/>
      <c r="K123" s="351"/>
      <c r="L123" s="351"/>
      <c r="M123" s="351"/>
      <c r="N123" s="351"/>
      <c r="O123" s="351"/>
      <c r="P123" s="351"/>
      <c r="Q123" s="351"/>
      <c r="R123" s="351"/>
      <c r="S123" s="351"/>
      <c r="T123" s="351"/>
      <c r="U123" s="292">
        <f>U124+U125+U126+U127+U128+U129+U130+U131+U132</f>
        <v>153513</v>
      </c>
      <c r="V123" s="292">
        <f>SUM(V125:V132)</f>
        <v>0</v>
      </c>
      <c r="W123" s="292">
        <f>W124+W125+W126+W127+W128+W129+W130+W131+W132</f>
        <v>0</v>
      </c>
      <c r="X123" s="320">
        <f t="shared" si="9"/>
        <v>153513</v>
      </c>
      <c r="Y123" s="320">
        <f t="shared" si="10"/>
        <v>0</v>
      </c>
      <c r="Z123" s="320">
        <f t="shared" si="11"/>
        <v>0</v>
      </c>
      <c r="AA123" s="341">
        <f>W123-U123</f>
        <v>-153513</v>
      </c>
    </row>
    <row r="124" spans="1:29" ht="15.75">
      <c r="A124" s="348" t="s">
        <v>196</v>
      </c>
      <c r="B124" s="382" t="s">
        <v>197</v>
      </c>
      <c r="C124" s="351"/>
      <c r="D124" s="351"/>
      <c r="E124" s="351"/>
      <c r="F124" s="351"/>
      <c r="G124" s="351"/>
      <c r="H124" s="351"/>
      <c r="I124" s="351"/>
      <c r="J124" s="351"/>
      <c r="K124" s="351"/>
      <c r="L124" s="351"/>
      <c r="M124" s="351"/>
      <c r="N124" s="351"/>
      <c r="O124" s="351"/>
      <c r="P124" s="351"/>
      <c r="Q124" s="351"/>
      <c r="R124" s="351"/>
      <c r="S124" s="351"/>
      <c r="T124" s="351"/>
      <c r="U124" s="290"/>
      <c r="V124" s="297"/>
      <c r="W124" s="290"/>
      <c r="X124" s="320">
        <f t="shared" si="9"/>
        <v>0</v>
      </c>
      <c r="Y124" s="320">
        <f t="shared" si="10"/>
        <v>0</v>
      </c>
      <c r="Z124" s="320">
        <f t="shared" si="11"/>
        <v>0</v>
      </c>
      <c r="AA124" s="384"/>
    </row>
    <row r="125" spans="1:29" ht="15.75">
      <c r="A125" s="348" t="s">
        <v>198</v>
      </c>
      <c r="B125" s="383" t="s">
        <v>199</v>
      </c>
      <c r="C125" s="351"/>
      <c r="D125" s="351"/>
      <c r="E125" s="351"/>
      <c r="F125" s="351"/>
      <c r="G125" s="351"/>
      <c r="H125" s="351"/>
      <c r="I125" s="351"/>
      <c r="J125" s="351"/>
      <c r="K125" s="351"/>
      <c r="L125" s="351"/>
      <c r="M125" s="351"/>
      <c r="N125" s="351"/>
      <c r="O125" s="351"/>
      <c r="P125" s="351"/>
      <c r="Q125" s="351"/>
      <c r="R125" s="351"/>
      <c r="S125" s="351"/>
      <c r="T125" s="351"/>
      <c r="U125" s="290"/>
      <c r="V125" s="297"/>
      <c r="W125" s="290"/>
      <c r="X125" s="320">
        <f t="shared" si="9"/>
        <v>0</v>
      </c>
      <c r="Y125" s="320">
        <f t="shared" si="10"/>
        <v>0</v>
      </c>
      <c r="Z125" s="320">
        <f t="shared" si="11"/>
        <v>0</v>
      </c>
      <c r="AA125" s="384"/>
    </row>
    <row r="126" spans="1:29" ht="15.75">
      <c r="A126" s="348" t="s">
        <v>200</v>
      </c>
      <c r="B126" s="383" t="s">
        <v>201</v>
      </c>
      <c r="C126" s="351"/>
      <c r="D126" s="351"/>
      <c r="E126" s="351"/>
      <c r="F126" s="351"/>
      <c r="G126" s="351"/>
      <c r="H126" s="351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  <c r="S126" s="351"/>
      <c r="T126" s="351"/>
      <c r="U126" s="290">
        <v>34568</v>
      </c>
      <c r="V126" s="297"/>
      <c r="W126" s="290"/>
      <c r="X126" s="320">
        <f t="shared" si="9"/>
        <v>34568</v>
      </c>
      <c r="Y126" s="320">
        <f t="shared" si="10"/>
        <v>0</v>
      </c>
      <c r="Z126" s="320">
        <f t="shared" si="11"/>
        <v>0</v>
      </c>
      <c r="AA126" s="347">
        <f>W126-U126</f>
        <v>-34568</v>
      </c>
    </row>
    <row r="127" spans="1:29" ht="15.75">
      <c r="A127" s="348" t="s">
        <v>202</v>
      </c>
      <c r="B127" s="382" t="s">
        <v>203</v>
      </c>
      <c r="C127" s="351"/>
      <c r="D127" s="351"/>
      <c r="E127" s="351"/>
      <c r="F127" s="351"/>
      <c r="G127" s="351"/>
      <c r="H127" s="351"/>
      <c r="I127" s="351"/>
      <c r="J127" s="351"/>
      <c r="K127" s="351"/>
      <c r="L127" s="351"/>
      <c r="M127" s="351"/>
      <c r="N127" s="351"/>
      <c r="O127" s="351"/>
      <c r="P127" s="351"/>
      <c r="Q127" s="351"/>
      <c r="R127" s="351"/>
      <c r="S127" s="351"/>
      <c r="T127" s="351"/>
      <c r="U127" s="290"/>
      <c r="V127" s="297"/>
      <c r="W127" s="290"/>
      <c r="X127" s="320">
        <f t="shared" si="9"/>
        <v>0</v>
      </c>
      <c r="Y127" s="320">
        <f t="shared" si="10"/>
        <v>0</v>
      </c>
      <c r="Z127" s="320">
        <f t="shared" si="11"/>
        <v>0</v>
      </c>
      <c r="AA127" s="384"/>
    </row>
    <row r="128" spans="1:29" ht="15.75">
      <c r="A128" s="348" t="s">
        <v>204</v>
      </c>
      <c r="B128" s="382" t="s">
        <v>205</v>
      </c>
      <c r="C128" s="351"/>
      <c r="D128" s="351"/>
      <c r="E128" s="351"/>
      <c r="F128" s="351"/>
      <c r="G128" s="351"/>
      <c r="H128" s="351"/>
      <c r="I128" s="351"/>
      <c r="J128" s="351"/>
      <c r="K128" s="351"/>
      <c r="L128" s="351"/>
      <c r="M128" s="351"/>
      <c r="N128" s="351"/>
      <c r="O128" s="351"/>
      <c r="P128" s="351"/>
      <c r="Q128" s="351"/>
      <c r="R128" s="351"/>
      <c r="S128" s="351"/>
      <c r="T128" s="351"/>
      <c r="U128" s="290">
        <v>38374</v>
      </c>
      <c r="V128" s="297"/>
      <c r="W128" s="290"/>
      <c r="X128" s="320">
        <f t="shared" si="9"/>
        <v>38374</v>
      </c>
      <c r="Y128" s="320">
        <f t="shared" si="10"/>
        <v>0</v>
      </c>
      <c r="Z128" s="320">
        <f t="shared" si="11"/>
        <v>0</v>
      </c>
      <c r="AA128" s="347">
        <f>W128-U128</f>
        <v>-38374</v>
      </c>
      <c r="AC128" s="349" t="s">
        <v>400</v>
      </c>
    </row>
    <row r="129" spans="1:29" ht="15.75">
      <c r="A129" s="348" t="s">
        <v>206</v>
      </c>
      <c r="B129" s="382" t="s">
        <v>207</v>
      </c>
      <c r="C129" s="351"/>
      <c r="D129" s="351"/>
      <c r="E129" s="351"/>
      <c r="F129" s="351"/>
      <c r="G129" s="351"/>
      <c r="H129" s="351"/>
      <c r="I129" s="351"/>
      <c r="J129" s="351"/>
      <c r="K129" s="351"/>
      <c r="L129" s="351"/>
      <c r="M129" s="351"/>
      <c r="N129" s="351"/>
      <c r="O129" s="351"/>
      <c r="P129" s="351"/>
      <c r="Q129" s="351"/>
      <c r="R129" s="351"/>
      <c r="S129" s="351"/>
      <c r="T129" s="351"/>
      <c r="U129" s="290"/>
      <c r="V129" s="297"/>
      <c r="W129" s="290"/>
      <c r="X129" s="320">
        <f t="shared" si="9"/>
        <v>0</v>
      </c>
      <c r="Y129" s="320">
        <f t="shared" si="10"/>
        <v>0</v>
      </c>
      <c r="Z129" s="320">
        <f t="shared" si="11"/>
        <v>0</v>
      </c>
      <c r="AA129" s="384"/>
    </row>
    <row r="130" spans="1:29" ht="15.75">
      <c r="A130" s="348" t="s">
        <v>208</v>
      </c>
      <c r="B130" s="383" t="s">
        <v>209</v>
      </c>
      <c r="C130" s="351"/>
      <c r="D130" s="351"/>
      <c r="E130" s="351"/>
      <c r="F130" s="351"/>
      <c r="G130" s="351"/>
      <c r="H130" s="351"/>
      <c r="I130" s="351"/>
      <c r="J130" s="351"/>
      <c r="K130" s="351"/>
      <c r="L130" s="351"/>
      <c r="M130" s="351"/>
      <c r="N130" s="351"/>
      <c r="O130" s="351"/>
      <c r="P130" s="351"/>
      <c r="Q130" s="351"/>
      <c r="R130" s="351"/>
      <c r="S130" s="351"/>
      <c r="T130" s="351"/>
      <c r="U130" s="290">
        <v>4522</v>
      </c>
      <c r="V130" s="297"/>
      <c r="W130" s="290"/>
      <c r="X130" s="320">
        <f t="shared" si="9"/>
        <v>4522</v>
      </c>
      <c r="Y130" s="320">
        <f t="shared" si="10"/>
        <v>0</v>
      </c>
      <c r="Z130" s="320">
        <f t="shared" si="11"/>
        <v>0</v>
      </c>
      <c r="AA130" s="384"/>
      <c r="AB130" s="320" t="s">
        <v>403</v>
      </c>
    </row>
    <row r="131" spans="1:29" ht="15.75">
      <c r="A131" s="348" t="s">
        <v>210</v>
      </c>
      <c r="B131" s="383" t="s">
        <v>211</v>
      </c>
      <c r="C131" s="351"/>
      <c r="D131" s="351"/>
      <c r="E131" s="351"/>
      <c r="F131" s="351"/>
      <c r="G131" s="351"/>
      <c r="H131" s="351"/>
      <c r="I131" s="351"/>
      <c r="J131" s="351"/>
      <c r="K131" s="351"/>
      <c r="L131" s="351"/>
      <c r="M131" s="351"/>
      <c r="N131" s="351"/>
      <c r="O131" s="351"/>
      <c r="P131" s="351"/>
      <c r="Q131" s="351"/>
      <c r="R131" s="351"/>
      <c r="S131" s="351"/>
      <c r="T131" s="352"/>
      <c r="U131" s="290"/>
      <c r="V131" s="297"/>
      <c r="W131" s="290"/>
      <c r="X131" s="320">
        <f t="shared" si="9"/>
        <v>0</v>
      </c>
      <c r="Y131" s="320">
        <f t="shared" si="10"/>
        <v>0</v>
      </c>
      <c r="Z131" s="320">
        <f t="shared" si="11"/>
        <v>0</v>
      </c>
      <c r="AA131" s="384"/>
    </row>
    <row r="132" spans="1:29" ht="15.75">
      <c r="A132" s="348" t="s">
        <v>212</v>
      </c>
      <c r="B132" s="382" t="s">
        <v>213</v>
      </c>
      <c r="C132" s="351"/>
      <c r="D132" s="351"/>
      <c r="E132" s="351"/>
      <c r="F132" s="351"/>
      <c r="G132" s="351"/>
      <c r="H132" s="351"/>
      <c r="I132" s="351"/>
      <c r="J132" s="351"/>
      <c r="K132" s="351"/>
      <c r="L132" s="351"/>
      <c r="M132" s="351"/>
      <c r="N132" s="351"/>
      <c r="O132" s="351"/>
      <c r="P132" s="351"/>
      <c r="Q132" s="351"/>
      <c r="R132" s="351"/>
      <c r="S132" s="351"/>
      <c r="T132" s="351"/>
      <c r="U132" s="386">
        <v>76049</v>
      </c>
      <c r="V132" s="297"/>
      <c r="W132" s="386"/>
      <c r="X132" s="320">
        <f t="shared" si="9"/>
        <v>76049</v>
      </c>
      <c r="Y132" s="320">
        <f t="shared" si="10"/>
        <v>0</v>
      </c>
      <c r="Z132" s="320">
        <f t="shared" si="11"/>
        <v>0</v>
      </c>
      <c r="AA132" s="347">
        <f>W132-U132</f>
        <v>-76049</v>
      </c>
    </row>
    <row r="133" spans="1:29" ht="15.75">
      <c r="A133" s="348" t="s">
        <v>214</v>
      </c>
      <c r="B133" s="385" t="s">
        <v>215</v>
      </c>
      <c r="C133" s="351"/>
      <c r="D133" s="351"/>
      <c r="E133" s="351"/>
      <c r="F133" s="351"/>
      <c r="G133" s="351"/>
      <c r="H133" s="351"/>
      <c r="I133" s="351"/>
      <c r="J133" s="351"/>
      <c r="K133" s="351"/>
      <c r="L133" s="351"/>
      <c r="M133" s="351"/>
      <c r="N133" s="351"/>
      <c r="O133" s="351"/>
      <c r="P133" s="351"/>
      <c r="Q133" s="351"/>
      <c r="R133" s="351"/>
      <c r="S133" s="351"/>
      <c r="T133" s="351"/>
      <c r="U133" s="292">
        <f>U135+U136</f>
        <v>63597</v>
      </c>
      <c r="V133" s="292">
        <f>V134+V135</f>
        <v>0</v>
      </c>
      <c r="W133" s="292">
        <f>W135+W136</f>
        <v>0</v>
      </c>
      <c r="X133" s="320">
        <f t="shared" si="9"/>
        <v>63597</v>
      </c>
      <c r="Y133" s="320">
        <f t="shared" si="10"/>
        <v>0</v>
      </c>
      <c r="Z133" s="320">
        <f t="shared" si="11"/>
        <v>0</v>
      </c>
      <c r="AA133" s="341">
        <f>W133-U133</f>
        <v>-63597</v>
      </c>
    </row>
    <row r="134" spans="1:29" ht="15.75">
      <c r="A134" s="348" t="s">
        <v>216</v>
      </c>
      <c r="B134" s="382" t="s">
        <v>217</v>
      </c>
      <c r="C134" s="351"/>
      <c r="D134" s="351"/>
      <c r="E134" s="351"/>
      <c r="F134" s="351"/>
      <c r="G134" s="351"/>
      <c r="H134" s="351"/>
      <c r="I134" s="351"/>
      <c r="J134" s="351"/>
      <c r="K134" s="351"/>
      <c r="L134" s="351"/>
      <c r="M134" s="351"/>
      <c r="N134" s="351"/>
      <c r="O134" s="351"/>
      <c r="P134" s="351"/>
      <c r="Q134" s="351"/>
      <c r="R134" s="351"/>
      <c r="S134" s="351"/>
      <c r="T134" s="351"/>
      <c r="U134" s="290"/>
      <c r="V134" s="297"/>
      <c r="W134" s="290"/>
      <c r="X134" s="320">
        <f t="shared" si="9"/>
        <v>0</v>
      </c>
      <c r="Y134" s="320">
        <f t="shared" si="10"/>
        <v>0</v>
      </c>
      <c r="Z134" s="320">
        <f t="shared" si="11"/>
        <v>0</v>
      </c>
      <c r="AA134" s="347">
        <f>W134-U134</f>
        <v>0</v>
      </c>
    </row>
    <row r="135" spans="1:29" s="388" customFormat="1" ht="15.75">
      <c r="A135" s="348" t="s">
        <v>218</v>
      </c>
      <c r="B135" s="383" t="s">
        <v>219</v>
      </c>
      <c r="C135" s="387"/>
      <c r="D135" s="387"/>
      <c r="E135" s="387"/>
      <c r="F135" s="387"/>
      <c r="G135" s="387"/>
      <c r="H135" s="387"/>
      <c r="I135" s="387"/>
      <c r="J135" s="387"/>
      <c r="K135" s="387"/>
      <c r="L135" s="387"/>
      <c r="M135" s="387"/>
      <c r="N135" s="387"/>
      <c r="O135" s="387"/>
      <c r="P135" s="387"/>
      <c r="Q135" s="387"/>
      <c r="R135" s="387"/>
      <c r="S135" s="387"/>
      <c r="T135" s="387"/>
      <c r="U135" s="290">
        <v>455</v>
      </c>
      <c r="V135" s="297"/>
      <c r="W135" s="290"/>
      <c r="X135" s="388">
        <f t="shared" si="9"/>
        <v>455</v>
      </c>
      <c r="Y135" s="388">
        <f t="shared" si="10"/>
        <v>0</v>
      </c>
      <c r="Z135" s="388">
        <f t="shared" si="11"/>
        <v>0</v>
      </c>
      <c r="AA135" s="347">
        <f>W135-U135</f>
        <v>-455</v>
      </c>
      <c r="AC135" s="389"/>
    </row>
    <row r="136" spans="1:29" ht="15.75">
      <c r="A136" s="348" t="s">
        <v>220</v>
      </c>
      <c r="B136" s="383" t="s">
        <v>221</v>
      </c>
      <c r="C136" s="351"/>
      <c r="D136" s="351"/>
      <c r="E136" s="351"/>
      <c r="F136" s="351"/>
      <c r="G136" s="351"/>
      <c r="H136" s="351"/>
      <c r="I136" s="351"/>
      <c r="J136" s="351"/>
      <c r="K136" s="351"/>
      <c r="L136" s="351"/>
      <c r="M136" s="351"/>
      <c r="N136" s="351"/>
      <c r="O136" s="351"/>
      <c r="P136" s="351"/>
      <c r="Q136" s="351"/>
      <c r="R136" s="351"/>
      <c r="S136" s="351"/>
      <c r="T136" s="351"/>
      <c r="U136" s="290">
        <v>63142</v>
      </c>
      <c r="V136" s="297"/>
      <c r="W136" s="290"/>
      <c r="X136" s="320">
        <f t="shared" si="9"/>
        <v>63142</v>
      </c>
      <c r="Y136" s="320">
        <f t="shared" si="10"/>
        <v>0</v>
      </c>
      <c r="Z136" s="320">
        <f t="shared" si="11"/>
        <v>0</v>
      </c>
      <c r="AA136" s="384">
        <f>W136-U136</f>
        <v>-63142</v>
      </c>
    </row>
    <row r="137" spans="1:29" ht="16.5" thickBot="1">
      <c r="A137" s="348"/>
      <c r="B137" s="383"/>
      <c r="C137" s="351"/>
      <c r="D137" s="351"/>
      <c r="E137" s="351"/>
      <c r="F137" s="351"/>
      <c r="G137" s="351"/>
      <c r="H137" s="351"/>
      <c r="I137" s="351"/>
      <c r="J137" s="351"/>
      <c r="K137" s="351"/>
      <c r="L137" s="351"/>
      <c r="M137" s="351"/>
      <c r="N137" s="351"/>
      <c r="O137" s="351"/>
      <c r="P137" s="351"/>
      <c r="Q137" s="351"/>
      <c r="R137" s="351"/>
      <c r="S137" s="351"/>
      <c r="T137" s="351"/>
      <c r="U137" s="290"/>
      <c r="V137" s="297"/>
      <c r="W137" s="290"/>
      <c r="X137" s="320">
        <f t="shared" si="9"/>
        <v>0</v>
      </c>
      <c r="Y137" s="320">
        <f t="shared" si="10"/>
        <v>0</v>
      </c>
      <c r="Z137" s="320">
        <f t="shared" si="11"/>
        <v>0</v>
      </c>
      <c r="AA137" s="384"/>
    </row>
    <row r="138" spans="1:29" ht="16.5" thickBot="1">
      <c r="A138" s="390" t="s">
        <v>222</v>
      </c>
      <c r="B138" s="357" t="s">
        <v>223</v>
      </c>
      <c r="C138" s="358"/>
      <c r="D138" s="358"/>
      <c r="E138" s="358"/>
      <c r="F138" s="358"/>
      <c r="G138" s="358"/>
      <c r="H138" s="358"/>
      <c r="I138" s="358"/>
      <c r="J138" s="358"/>
      <c r="K138" s="358"/>
      <c r="L138" s="358"/>
      <c r="M138" s="358"/>
      <c r="N138" s="358"/>
      <c r="O138" s="358"/>
      <c r="P138" s="358"/>
      <c r="Q138" s="358"/>
      <c r="R138" s="358"/>
      <c r="S138" s="358"/>
      <c r="T138" s="358"/>
      <c r="U138" s="295">
        <f>U96+U109+U133+U105</f>
        <v>835468</v>
      </c>
      <c r="V138" s="295">
        <f>V96+V109+V133</f>
        <v>43837</v>
      </c>
      <c r="W138" s="295">
        <f>W96+W109+W133+W105</f>
        <v>125952</v>
      </c>
      <c r="X138" s="391">
        <f t="shared" si="9"/>
        <v>835468</v>
      </c>
      <c r="Y138" s="391">
        <f t="shared" si="10"/>
        <v>43837</v>
      </c>
      <c r="Z138" s="391">
        <f t="shared" si="11"/>
        <v>125952</v>
      </c>
      <c r="AA138" s="360">
        <f>W138-U138</f>
        <v>-709516</v>
      </c>
    </row>
    <row r="139" spans="1:29" s="13" customFormat="1">
      <c r="A139" s="10"/>
      <c r="B139" s="11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2"/>
      <c r="V139" s="12"/>
      <c r="W139" s="12"/>
      <c r="AC139" s="285"/>
    </row>
    <row r="140" spans="1:29" s="13" customFormat="1">
      <c r="A140" s="10"/>
      <c r="B140" s="11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2"/>
      <c r="V140" s="12"/>
      <c r="W140" s="12"/>
      <c r="AC140" s="285"/>
    </row>
    <row r="141" spans="1:29" s="13" customFormat="1">
      <c r="A141" s="316"/>
      <c r="W141" s="274"/>
      <c r="AC141" s="285"/>
    </row>
    <row r="142" spans="1:29" s="13" customFormat="1" ht="15">
      <c r="A142" s="361" t="s">
        <v>24</v>
      </c>
      <c r="B142" s="362"/>
      <c r="C142" s="362"/>
      <c r="D142" s="362"/>
      <c r="E142" s="427" t="s">
        <v>408</v>
      </c>
      <c r="F142" s="427"/>
      <c r="G142" s="427"/>
      <c r="H142" s="427"/>
      <c r="I142" s="427"/>
      <c r="J142" s="427"/>
      <c r="K142" s="427"/>
      <c r="L142" s="427"/>
      <c r="M142" s="427"/>
      <c r="N142" s="275"/>
      <c r="U142" s="392"/>
      <c r="V142" s="275"/>
      <c r="W142" s="275"/>
      <c r="AC142" s="285"/>
    </row>
    <row r="143" spans="1:29" s="13" customFormat="1" ht="15">
      <c r="A143" s="362"/>
      <c r="B143" s="365"/>
      <c r="C143" s="365"/>
      <c r="D143" s="365"/>
      <c r="E143" s="365"/>
      <c r="F143" s="365"/>
      <c r="G143" s="365"/>
      <c r="H143" s="365"/>
      <c r="I143" s="365"/>
      <c r="J143" s="365"/>
      <c r="K143" s="365"/>
      <c r="L143" s="365"/>
      <c r="M143" s="365"/>
      <c r="N143" s="365"/>
      <c r="O143" s="365"/>
      <c r="P143" s="365"/>
      <c r="Q143" s="366" t="s">
        <v>25</v>
      </c>
      <c r="R143" s="366"/>
      <c r="S143" s="366"/>
      <c r="T143" s="365"/>
      <c r="U143" s="393" t="s">
        <v>26</v>
      </c>
      <c r="V143" s="366"/>
      <c r="W143" s="366"/>
      <c r="AC143" s="285"/>
    </row>
    <row r="144" spans="1:29" s="13" customFormat="1" ht="15">
      <c r="A144" s="362"/>
      <c r="B144" s="365"/>
      <c r="C144" s="365"/>
      <c r="D144" s="365"/>
      <c r="E144" s="365"/>
      <c r="F144" s="365"/>
      <c r="G144" s="365"/>
      <c r="H144" s="365"/>
      <c r="I144" s="365"/>
      <c r="J144" s="365"/>
      <c r="K144" s="365"/>
      <c r="L144" s="365"/>
      <c r="M144" s="365"/>
      <c r="N144" s="365"/>
      <c r="O144" s="365"/>
      <c r="P144" s="365"/>
      <c r="Q144" s="365"/>
      <c r="R144" s="365"/>
      <c r="S144" s="365"/>
      <c r="T144" s="365"/>
      <c r="U144" s="393" t="s">
        <v>27</v>
      </c>
      <c r="V144" s="393"/>
      <c r="W144" s="366"/>
      <c r="AC144" s="285"/>
    </row>
    <row r="145" spans="1:29" s="13" customFormat="1">
      <c r="A145" s="316"/>
      <c r="W145" s="274"/>
      <c r="AC145" s="285"/>
    </row>
    <row r="146" spans="1:29" s="13" customFormat="1">
      <c r="A146" s="316"/>
      <c r="W146" s="274"/>
      <c r="AC146" s="285"/>
    </row>
    <row r="147" spans="1:29" s="13" customFormat="1" ht="15">
      <c r="B147" s="371">
        <f t="shared" ref="B147:R147" si="12">B2</f>
        <v>1</v>
      </c>
      <c r="C147" s="371">
        <f t="shared" si="12"/>
        <v>1</v>
      </c>
      <c r="D147" s="371">
        <f t="shared" si="12"/>
        <v>3</v>
      </c>
      <c r="E147" s="371">
        <f t="shared" si="12"/>
        <v>0</v>
      </c>
      <c r="F147" s="371">
        <f t="shared" si="12"/>
        <v>0</v>
      </c>
      <c r="G147" s="371">
        <f t="shared" si="12"/>
        <v>9</v>
      </c>
      <c r="H147" s="371">
        <f t="shared" si="12"/>
        <v>1</v>
      </c>
      <c r="I147" s="371">
        <f t="shared" si="12"/>
        <v>9</v>
      </c>
      <c r="J147" s="371">
        <f t="shared" si="12"/>
        <v>3</v>
      </c>
      <c r="K147" s="371">
        <f t="shared" si="12"/>
        <v>8</v>
      </c>
      <c r="L147" s="371">
        <f t="shared" si="12"/>
        <v>2</v>
      </c>
      <c r="M147" s="371">
        <f t="shared" si="12"/>
        <v>1</v>
      </c>
      <c r="N147" s="371">
        <f t="shared" si="12"/>
        <v>1</v>
      </c>
      <c r="O147" s="371">
        <f t="shared" si="12"/>
        <v>1</v>
      </c>
      <c r="P147" s="371">
        <f t="shared" si="12"/>
        <v>3</v>
      </c>
      <c r="Q147" s="371">
        <f t="shared" si="12"/>
        <v>1</v>
      </c>
      <c r="R147" s="371">
        <f t="shared" si="12"/>
        <v>8</v>
      </c>
      <c r="W147" s="274"/>
      <c r="AC147" s="285"/>
    </row>
    <row r="148" spans="1:29" s="13" customFormat="1" ht="5.25" customHeight="1">
      <c r="B148" s="316"/>
      <c r="W148" s="274"/>
      <c r="AC148" s="285"/>
    </row>
    <row r="149" spans="1:29" s="13" customFormat="1">
      <c r="B149" s="372" t="s">
        <v>1</v>
      </c>
      <c r="C149" s="372"/>
      <c r="D149" s="372"/>
      <c r="E149" s="372"/>
      <c r="F149" s="372"/>
      <c r="G149" s="372"/>
      <c r="H149" s="372"/>
      <c r="I149" s="372"/>
      <c r="J149" s="372"/>
      <c r="K149" s="372"/>
      <c r="L149" s="372"/>
      <c r="M149" s="372"/>
      <c r="N149" s="372"/>
      <c r="O149" s="372"/>
      <c r="P149" s="372"/>
      <c r="Q149" s="372"/>
      <c r="R149" s="372"/>
      <c r="W149" s="274"/>
      <c r="AC149" s="285"/>
    </row>
    <row r="150" spans="1:29" s="13" customFormat="1">
      <c r="B150" s="316"/>
      <c r="W150" s="274"/>
      <c r="AC150" s="285"/>
    </row>
    <row r="151" spans="1:29" s="13" customFormat="1" ht="15">
      <c r="B151" s="371">
        <f t="shared" ref="B151:M151" si="13">B6</f>
        <v>1</v>
      </c>
      <c r="C151" s="371">
        <f t="shared" si="13"/>
        <v>8</v>
      </c>
      <c r="D151" s="371" t="str">
        <f t="shared" si="13"/>
        <v>-</v>
      </c>
      <c r="E151" s="371">
        <f t="shared" si="13"/>
        <v>0</v>
      </c>
      <c r="F151" s="371">
        <f t="shared" si="13"/>
        <v>9</v>
      </c>
      <c r="G151" s="371" t="str">
        <f t="shared" si="13"/>
        <v>-</v>
      </c>
      <c r="H151" s="371">
        <f t="shared" si="13"/>
        <v>1</v>
      </c>
      <c r="I151" s="371">
        <f t="shared" si="13"/>
        <v>0</v>
      </c>
      <c r="J151" s="371">
        <f t="shared" si="13"/>
        <v>1</v>
      </c>
      <c r="K151" s="371">
        <f t="shared" si="13"/>
        <v>0</v>
      </c>
      <c r="L151" s="371">
        <f t="shared" si="13"/>
        <v>9</v>
      </c>
      <c r="M151" s="371">
        <f t="shared" si="13"/>
        <v>6</v>
      </c>
      <c r="W151" s="274"/>
      <c r="AC151" s="285"/>
    </row>
    <row r="152" spans="1:29" s="13" customFormat="1" ht="6" customHeight="1">
      <c r="B152" s="316"/>
      <c r="W152" s="274"/>
      <c r="AC152" s="285"/>
    </row>
    <row r="153" spans="1:29" s="13" customFormat="1">
      <c r="B153" s="372" t="s">
        <v>5</v>
      </c>
      <c r="C153" s="372"/>
      <c r="D153" s="372"/>
      <c r="E153" s="372"/>
      <c r="F153" s="372"/>
      <c r="G153" s="372"/>
      <c r="H153" s="372"/>
      <c r="I153" s="372"/>
      <c r="J153" s="372"/>
      <c r="K153" s="372"/>
      <c r="L153" s="372"/>
      <c r="M153" s="372"/>
      <c r="W153" s="274"/>
      <c r="AC153" s="285"/>
    </row>
    <row r="154" spans="1:29" s="13" customFormat="1" ht="7.5" customHeight="1">
      <c r="B154" s="316"/>
      <c r="W154" s="274"/>
      <c r="AC154" s="285"/>
    </row>
    <row r="155" spans="1:29" ht="15.75">
      <c r="B155" s="321"/>
      <c r="C155" s="321"/>
      <c r="D155" s="321"/>
      <c r="E155" s="321"/>
      <c r="F155" s="321"/>
      <c r="G155" s="321"/>
      <c r="H155" s="321"/>
      <c r="I155" s="321"/>
      <c r="J155" s="321"/>
      <c r="K155" s="321"/>
      <c r="L155" s="321"/>
      <c r="M155" s="321"/>
      <c r="N155" s="321"/>
      <c r="O155" s="321"/>
      <c r="P155" s="321"/>
      <c r="Q155" s="322" t="str">
        <f>Q12</f>
        <v>MÜLLEX-KÖRMEND KFT</v>
      </c>
      <c r="S155" s="321"/>
      <c r="T155" s="321"/>
      <c r="U155" s="321"/>
      <c r="V155" s="321"/>
      <c r="W155" s="321"/>
    </row>
    <row r="156" spans="1:29" ht="15.75">
      <c r="B156" s="321"/>
      <c r="C156" s="321"/>
      <c r="D156" s="321"/>
      <c r="E156" s="321"/>
      <c r="F156" s="321"/>
      <c r="G156" s="321"/>
      <c r="H156" s="321"/>
      <c r="I156" s="321"/>
      <c r="J156" s="321"/>
      <c r="K156" s="321"/>
      <c r="L156" s="430" t="s">
        <v>405</v>
      </c>
      <c r="M156" s="431"/>
      <c r="N156" s="431"/>
      <c r="O156" s="431"/>
      <c r="P156" s="431"/>
      <c r="Q156" s="431"/>
      <c r="R156" s="431"/>
      <c r="S156" s="431"/>
      <c r="T156" s="431"/>
      <c r="U156" s="394"/>
      <c r="V156" s="321"/>
      <c r="W156" s="321"/>
    </row>
    <row r="157" spans="1:29" s="13" customFormat="1" ht="15.75">
      <c r="A157" s="316"/>
      <c r="Q157" s="322" t="s">
        <v>224</v>
      </c>
      <c r="W157" s="274"/>
      <c r="AC157" s="285"/>
    </row>
    <row r="158" spans="1:29" s="13" customFormat="1">
      <c r="A158" s="316"/>
      <c r="W158" s="274"/>
      <c r="AC158" s="285"/>
    </row>
    <row r="159" spans="1:29" s="13" customFormat="1">
      <c r="A159" s="395" t="s">
        <v>225</v>
      </c>
      <c r="B159" s="395"/>
      <c r="C159" s="395"/>
      <c r="D159" s="395"/>
      <c r="E159" s="395"/>
      <c r="F159" s="395"/>
      <c r="G159" s="395"/>
      <c r="H159" s="395"/>
      <c r="I159" s="395"/>
      <c r="J159" s="395"/>
      <c r="K159" s="395"/>
      <c r="W159" s="274"/>
      <c r="AC159" s="285"/>
    </row>
    <row r="160" spans="1:29" s="13" customFormat="1">
      <c r="A160" s="396" t="s">
        <v>226</v>
      </c>
      <c r="B160" s="396"/>
      <c r="C160" s="396"/>
      <c r="D160" s="396"/>
      <c r="E160" s="396"/>
      <c r="F160" s="396"/>
      <c r="G160" s="396"/>
      <c r="H160" s="396"/>
      <c r="I160" s="396"/>
      <c r="J160" s="396"/>
      <c r="K160" s="396"/>
      <c r="W160" s="274"/>
      <c r="AC160" s="285"/>
    </row>
    <row r="161" spans="1:38" s="13" customFormat="1" ht="13.5" thickBot="1">
      <c r="A161" s="316"/>
      <c r="W161" s="329" t="s">
        <v>30</v>
      </c>
      <c r="AC161" s="285"/>
    </row>
    <row r="162" spans="1:38" s="13" customFormat="1" ht="26.25" thickBot="1">
      <c r="A162" s="330"/>
      <c r="B162" s="397" t="s">
        <v>31</v>
      </c>
      <c r="C162" s="376"/>
      <c r="D162" s="376"/>
      <c r="E162" s="376"/>
      <c r="F162" s="376"/>
      <c r="G162" s="376"/>
      <c r="H162" s="376"/>
      <c r="I162" s="376"/>
      <c r="J162" s="376"/>
      <c r="K162" s="376"/>
      <c r="L162" s="376"/>
      <c r="M162" s="376"/>
      <c r="N162" s="376"/>
      <c r="O162" s="376"/>
      <c r="P162" s="376"/>
      <c r="Q162" s="376"/>
      <c r="R162" s="376"/>
      <c r="S162" s="376"/>
      <c r="T162" s="377"/>
      <c r="U162" s="334" t="s">
        <v>410</v>
      </c>
      <c r="V162" s="335" t="s">
        <v>33</v>
      </c>
      <c r="W162" s="334" t="s">
        <v>411</v>
      </c>
      <c r="AA162" s="336" t="s">
        <v>398</v>
      </c>
      <c r="AC162" s="285"/>
    </row>
    <row r="163" spans="1:38" ht="15.75">
      <c r="A163" s="398">
        <v>1</v>
      </c>
      <c r="B163" s="399" t="s">
        <v>227</v>
      </c>
      <c r="C163" s="381"/>
      <c r="D163" s="381"/>
      <c r="E163" s="381"/>
      <c r="F163" s="381"/>
      <c r="G163" s="381"/>
      <c r="H163" s="381"/>
      <c r="I163" s="381"/>
      <c r="J163" s="381"/>
      <c r="K163" s="381"/>
      <c r="L163" s="381"/>
      <c r="M163" s="381"/>
      <c r="N163" s="381"/>
      <c r="O163" s="381"/>
      <c r="P163" s="381"/>
      <c r="Q163" s="381"/>
      <c r="R163" s="381"/>
      <c r="S163" s="381"/>
      <c r="T163" s="381"/>
      <c r="U163" s="289">
        <v>655106</v>
      </c>
      <c r="V163" s="400"/>
      <c r="W163" s="289">
        <v>681530</v>
      </c>
      <c r="X163" s="320">
        <f t="shared" ref="X163:X194" si="14">IF(U163="",0,U163)</f>
        <v>655106</v>
      </c>
      <c r="Y163" s="320">
        <f t="shared" ref="Y163:Y194" si="15">IF(V163="",0,V163)</f>
        <v>0</v>
      </c>
      <c r="Z163" s="320">
        <f t="shared" ref="Z163:Z194" si="16">IF(W163="",0,W163)</f>
        <v>681530</v>
      </c>
      <c r="AA163" s="347">
        <f>W163-U163</f>
        <v>26424</v>
      </c>
      <c r="AC163" s="342"/>
    </row>
    <row r="164" spans="1:38" ht="15.75">
      <c r="A164" s="401">
        <v>2</v>
      </c>
      <c r="B164" s="383" t="s">
        <v>228</v>
      </c>
      <c r="C164" s="351"/>
      <c r="D164" s="351"/>
      <c r="E164" s="351"/>
      <c r="F164" s="351"/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/>
      <c r="T164" s="351"/>
      <c r="U164" s="290">
        <v>74210</v>
      </c>
      <c r="V164" s="297"/>
      <c r="W164" s="290">
        <v>81201</v>
      </c>
      <c r="X164" s="320">
        <f t="shared" si="14"/>
        <v>74210</v>
      </c>
      <c r="Y164" s="320">
        <f t="shared" si="15"/>
        <v>0</v>
      </c>
      <c r="Z164" s="320">
        <f t="shared" si="16"/>
        <v>81201</v>
      </c>
      <c r="AA164" s="347">
        <f>W164-U164</f>
        <v>6991</v>
      </c>
      <c r="AC164" s="342"/>
    </row>
    <row r="165" spans="1:38" ht="15.75">
      <c r="A165" s="402" t="s">
        <v>229</v>
      </c>
      <c r="B165" s="403" t="s">
        <v>230</v>
      </c>
      <c r="C165" s="351"/>
      <c r="D165" s="351"/>
      <c r="E165" s="351"/>
      <c r="F165" s="351"/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  <c r="S165" s="351"/>
      <c r="T165" s="351"/>
      <c r="U165" s="291">
        <f>SUM(U163:U164)</f>
        <v>729316</v>
      </c>
      <c r="V165" s="404"/>
      <c r="W165" s="291">
        <f>SUM(W163:W164)</f>
        <v>762731</v>
      </c>
      <c r="X165" s="320">
        <f t="shared" si="14"/>
        <v>729316</v>
      </c>
      <c r="Y165" s="320">
        <f t="shared" si="15"/>
        <v>0</v>
      </c>
      <c r="Z165" s="320">
        <f t="shared" si="16"/>
        <v>762731</v>
      </c>
      <c r="AA165" s="341">
        <f>W165-U165</f>
        <v>33415</v>
      </c>
      <c r="AC165" s="342"/>
    </row>
    <row r="166" spans="1:38" ht="15.75">
      <c r="A166" s="401">
        <v>3</v>
      </c>
      <c r="B166" s="383" t="s">
        <v>231</v>
      </c>
      <c r="C166" s="351"/>
      <c r="D166" s="351"/>
      <c r="E166" s="351"/>
      <c r="F166" s="351"/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  <c r="S166" s="351"/>
      <c r="T166" s="351"/>
      <c r="U166" s="290">
        <v>-376</v>
      </c>
      <c r="V166" s="297"/>
      <c r="W166" s="290">
        <v>-6191</v>
      </c>
      <c r="X166" s="320">
        <f t="shared" si="14"/>
        <v>-376</v>
      </c>
      <c r="Y166" s="320">
        <f t="shared" si="15"/>
        <v>0</v>
      </c>
      <c r="Z166" s="320">
        <f t="shared" si="16"/>
        <v>-6191</v>
      </c>
      <c r="AA166" s="347">
        <f>W166-U166</f>
        <v>-5815</v>
      </c>
      <c r="AC166" s="342"/>
    </row>
    <row r="167" spans="1:38" ht="15.75">
      <c r="A167" s="405">
        <v>4</v>
      </c>
      <c r="B167" s="320" t="s">
        <v>232</v>
      </c>
      <c r="C167" s="351"/>
      <c r="D167" s="351"/>
      <c r="E167" s="351"/>
      <c r="F167" s="351"/>
      <c r="G167" s="351"/>
      <c r="H167" s="351"/>
      <c r="I167" s="351"/>
      <c r="J167" s="351"/>
      <c r="K167" s="351"/>
      <c r="L167" s="351"/>
      <c r="M167" s="351"/>
      <c r="N167" s="351"/>
      <c r="O167" s="351"/>
      <c r="P167" s="351"/>
      <c r="Q167" s="351"/>
      <c r="R167" s="351"/>
      <c r="S167" s="351"/>
      <c r="T167" s="351"/>
      <c r="U167" s="290"/>
      <c r="V167" s="297"/>
      <c r="W167" s="290">
        <v>62</v>
      </c>
      <c r="X167" s="320">
        <f t="shared" si="14"/>
        <v>0</v>
      </c>
      <c r="Y167" s="320">
        <f t="shared" si="15"/>
        <v>0</v>
      </c>
      <c r="Z167" s="320">
        <f t="shared" si="16"/>
        <v>62</v>
      </c>
      <c r="AA167" s="384">
        <v>0</v>
      </c>
      <c r="AC167" s="342"/>
    </row>
    <row r="168" spans="1:38" ht="15.75">
      <c r="A168" s="406" t="s">
        <v>233</v>
      </c>
      <c r="B168" s="403" t="s">
        <v>234</v>
      </c>
      <c r="C168" s="351"/>
      <c r="D168" s="351"/>
      <c r="E168" s="351"/>
      <c r="F168" s="351"/>
      <c r="G168" s="351"/>
      <c r="H168" s="351"/>
      <c r="I168" s="351"/>
      <c r="J168" s="351"/>
      <c r="K168" s="351"/>
      <c r="L168" s="351"/>
      <c r="M168" s="351"/>
      <c r="N168" s="351"/>
      <c r="O168" s="351"/>
      <c r="P168" s="351"/>
      <c r="Q168" s="351"/>
      <c r="R168" s="351"/>
      <c r="S168" s="351"/>
      <c r="T168" s="351"/>
      <c r="U168" s="291">
        <f t="shared" ref="U168" si="17">SUM(U166:U167)</f>
        <v>-376</v>
      </c>
      <c r="V168" s="291">
        <f t="shared" ref="V168:W168" si="18">SUM(V166:V167)</f>
        <v>0</v>
      </c>
      <c r="W168" s="291">
        <f t="shared" si="18"/>
        <v>-6129</v>
      </c>
      <c r="X168" s="320">
        <f t="shared" si="14"/>
        <v>-376</v>
      </c>
      <c r="Y168" s="320">
        <f t="shared" si="15"/>
        <v>0</v>
      </c>
      <c r="Z168" s="320">
        <f t="shared" si="16"/>
        <v>-6129</v>
      </c>
      <c r="AA168" s="341">
        <f>W168-U168</f>
        <v>-5753</v>
      </c>
      <c r="AC168" s="342"/>
    </row>
    <row r="169" spans="1:38" ht="15.75">
      <c r="A169" s="402" t="s">
        <v>235</v>
      </c>
      <c r="B169" s="403" t="s">
        <v>236</v>
      </c>
      <c r="C169" s="351"/>
      <c r="D169" s="351"/>
      <c r="E169" s="351"/>
      <c r="F169" s="351"/>
      <c r="G169" s="351"/>
      <c r="H169" s="351"/>
      <c r="I169" s="351"/>
      <c r="J169" s="351"/>
      <c r="K169" s="351"/>
      <c r="L169" s="351"/>
      <c r="M169" s="351"/>
      <c r="N169" s="351"/>
      <c r="O169" s="351"/>
      <c r="P169" s="351"/>
      <c r="Q169" s="351"/>
      <c r="R169" s="351"/>
      <c r="S169" s="351"/>
      <c r="T169" s="351"/>
      <c r="U169" s="291">
        <v>19207</v>
      </c>
      <c r="V169" s="404"/>
      <c r="W169" s="291">
        <v>18878</v>
      </c>
      <c r="X169" s="320">
        <f t="shared" si="14"/>
        <v>19207</v>
      </c>
      <c r="Y169" s="320">
        <f t="shared" si="15"/>
        <v>0</v>
      </c>
      <c r="Z169" s="320">
        <f t="shared" si="16"/>
        <v>18878</v>
      </c>
      <c r="AA169" s="341">
        <f>W169-U169</f>
        <v>-329</v>
      </c>
      <c r="AC169" s="342"/>
    </row>
    <row r="170" spans="1:38" ht="15.75">
      <c r="A170" s="401"/>
      <c r="B170" s="383" t="s">
        <v>237</v>
      </c>
      <c r="C170" s="351"/>
      <c r="D170" s="351"/>
      <c r="E170" s="351"/>
      <c r="F170" s="351"/>
      <c r="G170" s="351"/>
      <c r="H170" s="351"/>
      <c r="I170" s="351"/>
      <c r="J170" s="351"/>
      <c r="K170" s="351"/>
      <c r="L170" s="351"/>
      <c r="M170" s="351"/>
      <c r="N170" s="351"/>
      <c r="O170" s="351"/>
      <c r="P170" s="351"/>
      <c r="Q170" s="351"/>
      <c r="R170" s="351"/>
      <c r="S170" s="351"/>
      <c r="T170" s="351"/>
      <c r="U170" s="292">
        <v>415</v>
      </c>
      <c r="V170" s="302"/>
      <c r="W170" s="292"/>
      <c r="X170" s="320">
        <f t="shared" si="14"/>
        <v>415</v>
      </c>
      <c r="Y170" s="320">
        <f t="shared" si="15"/>
        <v>0</v>
      </c>
      <c r="Z170" s="320">
        <f t="shared" si="16"/>
        <v>0</v>
      </c>
      <c r="AA170" s="384"/>
      <c r="AC170" s="342"/>
    </row>
    <row r="171" spans="1:38" ht="15.75">
      <c r="A171" s="401">
        <v>5</v>
      </c>
      <c r="B171" s="383" t="s">
        <v>238</v>
      </c>
      <c r="C171" s="351"/>
      <c r="D171" s="351"/>
      <c r="E171" s="351"/>
      <c r="F171" s="351"/>
      <c r="G171" s="351"/>
      <c r="H171" s="351"/>
      <c r="I171" s="351"/>
      <c r="J171" s="351"/>
      <c r="K171" s="351"/>
      <c r="L171" s="351"/>
      <c r="M171" s="351"/>
      <c r="N171" s="351"/>
      <c r="O171" s="351"/>
      <c r="P171" s="351"/>
      <c r="Q171" s="351"/>
      <c r="R171" s="351"/>
      <c r="S171" s="351"/>
      <c r="T171" s="351"/>
      <c r="U171" s="290">
        <v>153216</v>
      </c>
      <c r="V171" s="297"/>
      <c r="W171" s="290">
        <v>121219</v>
      </c>
      <c r="X171" s="320">
        <f t="shared" si="14"/>
        <v>153216</v>
      </c>
      <c r="Y171" s="320">
        <f t="shared" si="15"/>
        <v>0</v>
      </c>
      <c r="Z171" s="320">
        <f t="shared" si="16"/>
        <v>121219</v>
      </c>
      <c r="AA171" s="347">
        <f>W171-U171</f>
        <v>-31997</v>
      </c>
      <c r="AC171" s="342"/>
    </row>
    <row r="172" spans="1:38" ht="15.75">
      <c r="A172" s="407" t="s">
        <v>45</v>
      </c>
      <c r="B172" s="383" t="s">
        <v>239</v>
      </c>
      <c r="C172" s="351"/>
      <c r="D172" s="351"/>
      <c r="E172" s="351"/>
      <c r="F172" s="351"/>
      <c r="G172" s="351"/>
      <c r="H172" s="351"/>
      <c r="I172" s="351"/>
      <c r="J172" s="351"/>
      <c r="K172" s="351"/>
      <c r="L172" s="351"/>
      <c r="M172" s="351"/>
      <c r="N172" s="351"/>
      <c r="O172" s="351"/>
      <c r="P172" s="351"/>
      <c r="Q172" s="351"/>
      <c r="R172" s="351"/>
      <c r="S172" s="351"/>
      <c r="T172" s="351"/>
      <c r="U172" s="290">
        <v>102250</v>
      </c>
      <c r="V172" s="297"/>
      <c r="W172" s="290">
        <v>58291</v>
      </c>
      <c r="X172" s="320">
        <f t="shared" si="14"/>
        <v>102250</v>
      </c>
      <c r="Y172" s="320">
        <f t="shared" si="15"/>
        <v>0</v>
      </c>
      <c r="Z172" s="320">
        <f t="shared" si="16"/>
        <v>58291</v>
      </c>
      <c r="AA172" s="347">
        <f t="shared" ref="AA172:AA183" si="19">W172-U172</f>
        <v>-43959</v>
      </c>
      <c r="AC172" s="342"/>
    </row>
    <row r="173" spans="1:38" ht="15.75">
      <c r="A173" s="401">
        <v>7</v>
      </c>
      <c r="B173" s="383" t="s">
        <v>240</v>
      </c>
      <c r="C173" s="351"/>
      <c r="D173" s="351"/>
      <c r="E173" s="351"/>
      <c r="F173" s="351"/>
      <c r="G173" s="351"/>
      <c r="H173" s="351"/>
      <c r="I173" s="351"/>
      <c r="J173" s="351"/>
      <c r="K173" s="351"/>
      <c r="L173" s="351"/>
      <c r="M173" s="351"/>
      <c r="N173" s="351"/>
      <c r="O173" s="351"/>
      <c r="P173" s="351"/>
      <c r="Q173" s="351"/>
      <c r="R173" s="351"/>
      <c r="S173" s="351"/>
      <c r="T173" s="351"/>
      <c r="U173" s="290">
        <v>28113</v>
      </c>
      <c r="V173" s="297"/>
      <c r="W173" s="290">
        <v>18764</v>
      </c>
      <c r="X173" s="320">
        <f t="shared" si="14"/>
        <v>28113</v>
      </c>
      <c r="Y173" s="320">
        <f t="shared" si="15"/>
        <v>0</v>
      </c>
      <c r="Z173" s="320">
        <f t="shared" si="16"/>
        <v>18764</v>
      </c>
      <c r="AA173" s="347">
        <f t="shared" si="19"/>
        <v>-9349</v>
      </c>
      <c r="AC173" s="342"/>
    </row>
    <row r="174" spans="1:38" ht="15.75">
      <c r="A174" s="401">
        <v>8</v>
      </c>
      <c r="B174" s="383" t="s">
        <v>241</v>
      </c>
      <c r="C174" s="351"/>
      <c r="D174" s="351"/>
      <c r="E174" s="351"/>
      <c r="F174" s="351"/>
      <c r="G174" s="351"/>
      <c r="H174" s="351"/>
      <c r="I174" s="351"/>
      <c r="J174" s="351"/>
      <c r="K174" s="351"/>
      <c r="L174" s="351"/>
      <c r="M174" s="351"/>
      <c r="N174" s="351"/>
      <c r="O174" s="351"/>
      <c r="P174" s="351"/>
      <c r="Q174" s="351"/>
      <c r="R174" s="351"/>
      <c r="S174" s="351"/>
      <c r="T174" s="351"/>
      <c r="U174" s="290">
        <v>83953</v>
      </c>
      <c r="V174" s="297"/>
      <c r="W174" s="290">
        <v>101509</v>
      </c>
      <c r="X174" s="320">
        <f t="shared" si="14"/>
        <v>83953</v>
      </c>
      <c r="Y174" s="320">
        <f t="shared" si="15"/>
        <v>0</v>
      </c>
      <c r="Z174" s="320">
        <f t="shared" si="16"/>
        <v>101509</v>
      </c>
      <c r="AA174" s="347">
        <f t="shared" si="19"/>
        <v>17556</v>
      </c>
      <c r="AC174" s="342"/>
    </row>
    <row r="175" spans="1:38" ht="15.75">
      <c r="A175" s="401" t="s">
        <v>51</v>
      </c>
      <c r="B175" s="383" t="s">
        <v>242</v>
      </c>
      <c r="C175" s="351"/>
      <c r="D175" s="351"/>
      <c r="E175" s="351"/>
      <c r="F175" s="351"/>
      <c r="G175" s="351"/>
      <c r="H175" s="351"/>
      <c r="I175" s="351"/>
      <c r="J175" s="351"/>
      <c r="K175" s="351"/>
      <c r="L175" s="351"/>
      <c r="M175" s="351"/>
      <c r="N175" s="351"/>
      <c r="O175" s="351"/>
      <c r="P175" s="351"/>
      <c r="Q175" s="351"/>
      <c r="R175" s="351"/>
      <c r="S175" s="351"/>
      <c r="T175" s="351"/>
      <c r="U175" s="290">
        <v>30240</v>
      </c>
      <c r="V175" s="297"/>
      <c r="W175" s="290">
        <v>35404</v>
      </c>
      <c r="X175" s="320">
        <f t="shared" si="14"/>
        <v>30240</v>
      </c>
      <c r="Y175" s="320">
        <f t="shared" si="15"/>
        <v>0</v>
      </c>
      <c r="Z175" s="320">
        <f t="shared" si="16"/>
        <v>35404</v>
      </c>
      <c r="AA175" s="347">
        <f t="shared" si="19"/>
        <v>5164</v>
      </c>
      <c r="AC175" s="342"/>
    </row>
    <row r="176" spans="1:38" ht="15.75">
      <c r="A176" s="402" t="s">
        <v>243</v>
      </c>
      <c r="B176" s="403" t="s">
        <v>244</v>
      </c>
      <c r="C176" s="351"/>
      <c r="D176" s="351"/>
      <c r="E176" s="351"/>
      <c r="F176" s="351"/>
      <c r="G176" s="351"/>
      <c r="H176" s="351"/>
      <c r="I176" s="351"/>
      <c r="J176" s="351"/>
      <c r="K176" s="351"/>
      <c r="L176" s="351"/>
      <c r="M176" s="351"/>
      <c r="N176" s="351"/>
      <c r="O176" s="351"/>
      <c r="P176" s="351"/>
      <c r="Q176" s="351"/>
      <c r="R176" s="351"/>
      <c r="S176" s="351"/>
      <c r="T176" s="351"/>
      <c r="U176" s="291">
        <f>SUM(U171:U175)</f>
        <v>397772</v>
      </c>
      <c r="V176" s="404"/>
      <c r="W176" s="291">
        <f>SUM(W171:W175)</f>
        <v>335187</v>
      </c>
      <c r="X176" s="320">
        <f t="shared" si="14"/>
        <v>397772</v>
      </c>
      <c r="Y176" s="320">
        <f t="shared" si="15"/>
        <v>0</v>
      </c>
      <c r="Z176" s="320">
        <f t="shared" si="16"/>
        <v>335187</v>
      </c>
      <c r="AA176" s="341">
        <f t="shared" si="19"/>
        <v>-62585</v>
      </c>
      <c r="AC176" s="342"/>
      <c r="AL176" s="340"/>
    </row>
    <row r="177" spans="1:29" ht="15.75">
      <c r="A177" s="401" t="s">
        <v>53</v>
      </c>
      <c r="B177" s="383" t="s">
        <v>245</v>
      </c>
      <c r="C177" s="351"/>
      <c r="D177" s="351"/>
      <c r="E177" s="351"/>
      <c r="F177" s="351"/>
      <c r="G177" s="351"/>
      <c r="H177" s="351"/>
      <c r="I177" s="351"/>
      <c r="J177" s="351"/>
      <c r="K177" s="351"/>
      <c r="L177" s="351"/>
      <c r="M177" s="351"/>
      <c r="N177" s="351"/>
      <c r="O177" s="351"/>
      <c r="P177" s="351"/>
      <c r="Q177" s="351"/>
      <c r="R177" s="351"/>
      <c r="S177" s="351"/>
      <c r="T177" s="351"/>
      <c r="U177" s="290">
        <v>147895</v>
      </c>
      <c r="V177" s="297"/>
      <c r="W177" s="290">
        <v>102350</v>
      </c>
      <c r="X177" s="320">
        <f t="shared" si="14"/>
        <v>147895</v>
      </c>
      <c r="Y177" s="320">
        <f t="shared" si="15"/>
        <v>0</v>
      </c>
      <c r="Z177" s="320">
        <f t="shared" si="16"/>
        <v>102350</v>
      </c>
      <c r="AA177" s="347">
        <f t="shared" si="19"/>
        <v>-45545</v>
      </c>
      <c r="AC177" s="342"/>
    </row>
    <row r="178" spans="1:29" ht="15.75">
      <c r="A178" s="401" t="s">
        <v>55</v>
      </c>
      <c r="B178" s="383" t="s">
        <v>246</v>
      </c>
      <c r="C178" s="351"/>
      <c r="D178" s="351"/>
      <c r="E178" s="351"/>
      <c r="F178" s="351"/>
      <c r="G178" s="351"/>
      <c r="H178" s="351"/>
      <c r="I178" s="351"/>
      <c r="J178" s="351"/>
      <c r="K178" s="351"/>
      <c r="L178" s="351"/>
      <c r="M178" s="351"/>
      <c r="N178" s="351"/>
      <c r="O178" s="351"/>
      <c r="P178" s="351"/>
      <c r="Q178" s="351"/>
      <c r="R178" s="351"/>
      <c r="S178" s="351"/>
      <c r="T178" s="351"/>
      <c r="U178" s="290">
        <v>17923</v>
      </c>
      <c r="V178" s="297"/>
      <c r="W178" s="290">
        <v>11521</v>
      </c>
      <c r="X178" s="320">
        <f t="shared" si="14"/>
        <v>17923</v>
      </c>
      <c r="Y178" s="320">
        <f t="shared" si="15"/>
        <v>0</v>
      </c>
      <c r="Z178" s="320">
        <f t="shared" si="16"/>
        <v>11521</v>
      </c>
      <c r="AA178" s="347">
        <f t="shared" si="19"/>
        <v>-6402</v>
      </c>
      <c r="AC178" s="342"/>
    </row>
    <row r="179" spans="1:29" ht="15.75">
      <c r="A179" s="401" t="s">
        <v>57</v>
      </c>
      <c r="B179" s="383" t="s">
        <v>247</v>
      </c>
      <c r="C179" s="351"/>
      <c r="D179" s="351"/>
      <c r="E179" s="351"/>
      <c r="F179" s="351"/>
      <c r="G179" s="351"/>
      <c r="H179" s="351"/>
      <c r="I179" s="351"/>
      <c r="J179" s="351"/>
      <c r="K179" s="351"/>
      <c r="L179" s="351"/>
      <c r="M179" s="351"/>
      <c r="N179" s="351"/>
      <c r="O179" s="351"/>
      <c r="P179" s="351"/>
      <c r="Q179" s="351"/>
      <c r="R179" s="351"/>
      <c r="S179" s="351"/>
      <c r="T179" s="351"/>
      <c r="U179" s="290">
        <v>34489</v>
      </c>
      <c r="V179" s="297"/>
      <c r="W179" s="290">
        <v>25117</v>
      </c>
      <c r="X179" s="320">
        <f t="shared" si="14"/>
        <v>34489</v>
      </c>
      <c r="Y179" s="320">
        <f t="shared" si="15"/>
        <v>0</v>
      </c>
      <c r="Z179" s="320">
        <f t="shared" si="16"/>
        <v>25117</v>
      </c>
      <c r="AA179" s="347">
        <f t="shared" si="19"/>
        <v>-9372</v>
      </c>
      <c r="AC179" s="342"/>
    </row>
    <row r="180" spans="1:29" ht="15.75">
      <c r="A180" s="402" t="s">
        <v>248</v>
      </c>
      <c r="B180" s="403" t="s">
        <v>249</v>
      </c>
      <c r="C180" s="351"/>
      <c r="D180" s="351"/>
      <c r="E180" s="351"/>
      <c r="F180" s="351"/>
      <c r="G180" s="351"/>
      <c r="H180" s="351"/>
      <c r="I180" s="351"/>
      <c r="J180" s="351"/>
      <c r="K180" s="351"/>
      <c r="L180" s="351"/>
      <c r="M180" s="351"/>
      <c r="N180" s="351"/>
      <c r="O180" s="351"/>
      <c r="P180" s="351"/>
      <c r="Q180" s="351"/>
      <c r="R180" s="351"/>
      <c r="S180" s="351"/>
      <c r="T180" s="351"/>
      <c r="U180" s="291">
        <f>SUM(U177:U179)</f>
        <v>200307</v>
      </c>
      <c r="V180" s="404"/>
      <c r="W180" s="291">
        <f>SUM(W177:W179)</f>
        <v>138988</v>
      </c>
      <c r="X180" s="320">
        <f t="shared" si="14"/>
        <v>200307</v>
      </c>
      <c r="Y180" s="320">
        <f t="shared" si="15"/>
        <v>0</v>
      </c>
      <c r="Z180" s="320">
        <f t="shared" si="16"/>
        <v>138988</v>
      </c>
      <c r="AA180" s="347">
        <f t="shared" si="19"/>
        <v>-61319</v>
      </c>
      <c r="AC180" s="342"/>
    </row>
    <row r="181" spans="1:29" ht="15.75">
      <c r="A181" s="402" t="s">
        <v>250</v>
      </c>
      <c r="B181" s="403" t="s">
        <v>251</v>
      </c>
      <c r="C181" s="351"/>
      <c r="D181" s="351"/>
      <c r="E181" s="351"/>
      <c r="F181" s="351"/>
      <c r="G181" s="351"/>
      <c r="H181" s="351"/>
      <c r="I181" s="351"/>
      <c r="J181" s="351"/>
      <c r="K181" s="351"/>
      <c r="L181" s="351"/>
      <c r="M181" s="351"/>
      <c r="N181" s="351"/>
      <c r="O181" s="351"/>
      <c r="P181" s="351"/>
      <c r="Q181" s="351"/>
      <c r="R181" s="351"/>
      <c r="S181" s="351"/>
      <c r="T181" s="351"/>
      <c r="U181" s="291">
        <v>73210</v>
      </c>
      <c r="V181" s="404"/>
      <c r="W181" s="291">
        <v>63157</v>
      </c>
      <c r="X181" s="320">
        <f t="shared" si="14"/>
        <v>73210</v>
      </c>
      <c r="Y181" s="320">
        <f t="shared" si="15"/>
        <v>0</v>
      </c>
      <c r="Z181" s="320">
        <f t="shared" si="16"/>
        <v>63157</v>
      </c>
      <c r="AA181" s="347">
        <f t="shared" si="19"/>
        <v>-10053</v>
      </c>
      <c r="AC181" s="342"/>
    </row>
    <row r="182" spans="1:29" ht="15.75">
      <c r="A182" s="402" t="s">
        <v>252</v>
      </c>
      <c r="B182" s="403" t="s">
        <v>253</v>
      </c>
      <c r="C182" s="351"/>
      <c r="D182" s="351"/>
      <c r="E182" s="351"/>
      <c r="F182" s="351"/>
      <c r="G182" s="351"/>
      <c r="H182" s="351"/>
      <c r="I182" s="351"/>
      <c r="J182" s="351"/>
      <c r="K182" s="351"/>
      <c r="L182" s="351"/>
      <c r="M182" s="351"/>
      <c r="N182" s="351"/>
      <c r="O182" s="351"/>
      <c r="P182" s="351"/>
      <c r="Q182" s="351"/>
      <c r="R182" s="351"/>
      <c r="S182" s="351"/>
      <c r="T182" s="351"/>
      <c r="U182" s="291">
        <v>82618</v>
      </c>
      <c r="V182" s="404"/>
      <c r="W182" s="291">
        <v>110053</v>
      </c>
      <c r="X182" s="320">
        <f t="shared" si="14"/>
        <v>82618</v>
      </c>
      <c r="Y182" s="320">
        <f t="shared" si="15"/>
        <v>0</v>
      </c>
      <c r="Z182" s="320">
        <f t="shared" si="16"/>
        <v>110053</v>
      </c>
      <c r="AA182" s="347">
        <f t="shared" si="19"/>
        <v>27435</v>
      </c>
      <c r="AC182" s="342"/>
    </row>
    <row r="183" spans="1:29" ht="15.75">
      <c r="A183" s="402"/>
      <c r="B183" s="383" t="s">
        <v>254</v>
      </c>
      <c r="C183" s="351"/>
      <c r="D183" s="351"/>
      <c r="E183" s="351"/>
      <c r="F183" s="351"/>
      <c r="G183" s="351"/>
      <c r="H183" s="351"/>
      <c r="I183" s="351"/>
      <c r="J183" s="351"/>
      <c r="K183" s="351"/>
      <c r="L183" s="351"/>
      <c r="M183" s="351"/>
      <c r="N183" s="351"/>
      <c r="O183" s="351"/>
      <c r="P183" s="351"/>
      <c r="Q183" s="351"/>
      <c r="R183" s="351"/>
      <c r="S183" s="351"/>
      <c r="T183" s="351"/>
      <c r="U183" s="293">
        <v>6097</v>
      </c>
      <c r="V183" s="408"/>
      <c r="W183" s="293"/>
      <c r="X183" s="320">
        <f t="shared" si="14"/>
        <v>6097</v>
      </c>
      <c r="Y183" s="320">
        <f t="shared" si="15"/>
        <v>0</v>
      </c>
      <c r="Z183" s="320">
        <f t="shared" si="16"/>
        <v>0</v>
      </c>
      <c r="AA183" s="384">
        <f t="shared" si="19"/>
        <v>-6097</v>
      </c>
      <c r="AC183" s="342"/>
    </row>
    <row r="184" spans="1:29" ht="15.75">
      <c r="A184" s="402" t="s">
        <v>255</v>
      </c>
      <c r="B184" s="403" t="s">
        <v>256</v>
      </c>
      <c r="C184" s="387"/>
      <c r="D184" s="387"/>
      <c r="E184" s="387"/>
      <c r="F184" s="387"/>
      <c r="G184" s="387"/>
      <c r="H184" s="387"/>
      <c r="I184" s="387"/>
      <c r="J184" s="387"/>
      <c r="K184" s="387"/>
      <c r="L184" s="387"/>
      <c r="M184" s="387"/>
      <c r="N184" s="387"/>
      <c r="O184" s="387"/>
      <c r="P184" s="387"/>
      <c r="Q184" s="387"/>
      <c r="R184" s="387"/>
      <c r="S184" s="387"/>
      <c r="T184" s="409"/>
      <c r="U184" s="294">
        <f>U165+U168+U169-U176-U180-U181-U182</f>
        <v>-5760</v>
      </c>
      <c r="V184" s="294">
        <f>V165+V168+V169-V176-V180-V181-V182</f>
        <v>0</v>
      </c>
      <c r="W184" s="294">
        <f>W165+W168+W169-W176-W180-W181-W182</f>
        <v>128095</v>
      </c>
      <c r="X184" s="320">
        <f t="shared" si="14"/>
        <v>-5760</v>
      </c>
      <c r="Y184" s="320">
        <f t="shared" si="15"/>
        <v>0</v>
      </c>
      <c r="Z184" s="320">
        <f t="shared" si="16"/>
        <v>128095</v>
      </c>
      <c r="AA184" s="360">
        <f>W184-U184</f>
        <v>133855</v>
      </c>
      <c r="AC184" s="342"/>
    </row>
    <row r="185" spans="1:29" ht="15.75">
      <c r="A185" s="401" t="s">
        <v>59</v>
      </c>
      <c r="B185" s="383" t="s">
        <v>257</v>
      </c>
      <c r="C185" s="351"/>
      <c r="D185" s="351"/>
      <c r="E185" s="351"/>
      <c r="F185" s="351"/>
      <c r="G185" s="351"/>
      <c r="H185" s="351"/>
      <c r="I185" s="351"/>
      <c r="J185" s="351"/>
      <c r="K185" s="351"/>
      <c r="L185" s="351"/>
      <c r="M185" s="351"/>
      <c r="N185" s="351"/>
      <c r="O185" s="351"/>
      <c r="P185" s="351"/>
      <c r="Q185" s="351"/>
      <c r="R185" s="351"/>
      <c r="S185" s="351"/>
      <c r="T185" s="351"/>
      <c r="U185" s="290"/>
      <c r="V185" s="297"/>
      <c r="W185" s="290"/>
      <c r="X185" s="320">
        <f t="shared" si="14"/>
        <v>0</v>
      </c>
      <c r="Y185" s="320">
        <f t="shared" si="15"/>
        <v>0</v>
      </c>
      <c r="Z185" s="320">
        <f t="shared" si="16"/>
        <v>0</v>
      </c>
      <c r="AA185" s="384"/>
      <c r="AC185" s="342"/>
    </row>
    <row r="186" spans="1:29" ht="15.75">
      <c r="A186" s="401"/>
      <c r="B186" s="383" t="s">
        <v>258</v>
      </c>
      <c r="C186" s="351"/>
      <c r="D186" s="351"/>
      <c r="E186" s="351"/>
      <c r="F186" s="351"/>
      <c r="G186" s="351"/>
      <c r="H186" s="351"/>
      <c r="I186" s="351"/>
      <c r="J186" s="351"/>
      <c r="K186" s="351"/>
      <c r="L186" s="351"/>
      <c r="M186" s="351"/>
      <c r="N186" s="351"/>
      <c r="O186" s="351"/>
      <c r="P186" s="351"/>
      <c r="Q186" s="351"/>
      <c r="R186" s="351"/>
      <c r="S186" s="351"/>
      <c r="T186" s="351"/>
      <c r="U186" s="290"/>
      <c r="V186" s="297"/>
      <c r="W186" s="290"/>
      <c r="X186" s="320">
        <f t="shared" si="14"/>
        <v>0</v>
      </c>
      <c r="Y186" s="320">
        <f t="shared" si="15"/>
        <v>0</v>
      </c>
      <c r="Z186" s="320">
        <f t="shared" si="16"/>
        <v>0</v>
      </c>
      <c r="AA186" s="384"/>
      <c r="AC186" s="342"/>
    </row>
    <row r="187" spans="1:29" ht="15.75">
      <c r="A187" s="401" t="s">
        <v>61</v>
      </c>
      <c r="B187" s="383" t="s">
        <v>259</v>
      </c>
      <c r="C187" s="351"/>
      <c r="D187" s="351"/>
      <c r="E187" s="351"/>
      <c r="F187" s="351"/>
      <c r="G187" s="351"/>
      <c r="H187" s="351"/>
      <c r="I187" s="351"/>
      <c r="J187" s="351"/>
      <c r="K187" s="351"/>
      <c r="L187" s="351"/>
      <c r="M187" s="351"/>
      <c r="N187" s="351"/>
      <c r="O187" s="351"/>
      <c r="P187" s="351"/>
      <c r="Q187" s="351"/>
      <c r="R187" s="351"/>
      <c r="S187" s="351"/>
      <c r="T187" s="351"/>
      <c r="U187" s="290"/>
      <c r="V187" s="297"/>
      <c r="W187" s="290"/>
      <c r="X187" s="320">
        <f t="shared" si="14"/>
        <v>0</v>
      </c>
      <c r="Y187" s="320">
        <f t="shared" si="15"/>
        <v>0</v>
      </c>
      <c r="Z187" s="320">
        <f t="shared" si="16"/>
        <v>0</v>
      </c>
      <c r="AA187" s="384"/>
      <c r="AC187" s="342"/>
    </row>
    <row r="188" spans="1:29" ht="15.75">
      <c r="A188" s="401"/>
      <c r="B188" s="383" t="s">
        <v>258</v>
      </c>
      <c r="C188" s="351"/>
      <c r="D188" s="351"/>
      <c r="E188" s="351"/>
      <c r="F188" s="351"/>
      <c r="G188" s="351"/>
      <c r="H188" s="351"/>
      <c r="I188" s="351"/>
      <c r="J188" s="351"/>
      <c r="K188" s="351"/>
      <c r="L188" s="351"/>
      <c r="M188" s="351"/>
      <c r="N188" s="351"/>
      <c r="O188" s="351"/>
      <c r="P188" s="351"/>
      <c r="Q188" s="351"/>
      <c r="R188" s="351"/>
      <c r="S188" s="351"/>
      <c r="T188" s="351"/>
      <c r="U188" s="290"/>
      <c r="V188" s="297"/>
      <c r="W188" s="290"/>
      <c r="X188" s="320">
        <f t="shared" si="14"/>
        <v>0</v>
      </c>
      <c r="Y188" s="320">
        <f t="shared" si="15"/>
        <v>0</v>
      </c>
      <c r="Z188" s="320">
        <f t="shared" si="16"/>
        <v>0</v>
      </c>
      <c r="AA188" s="384"/>
      <c r="AC188" s="342"/>
    </row>
    <row r="189" spans="1:29" ht="15.75">
      <c r="A189" s="401" t="s">
        <v>63</v>
      </c>
      <c r="B189" s="383" t="s">
        <v>260</v>
      </c>
      <c r="C189" s="351"/>
      <c r="D189" s="351"/>
      <c r="E189" s="351"/>
      <c r="F189" s="351"/>
      <c r="G189" s="351"/>
      <c r="H189" s="351"/>
      <c r="I189" s="351"/>
      <c r="J189" s="351"/>
      <c r="K189" s="351"/>
      <c r="L189" s="351"/>
      <c r="M189" s="351"/>
      <c r="N189" s="351"/>
      <c r="O189" s="351"/>
      <c r="P189" s="351"/>
      <c r="Q189" s="351"/>
      <c r="R189" s="351"/>
      <c r="S189" s="351"/>
      <c r="T189" s="351"/>
      <c r="U189" s="290"/>
      <c r="V189" s="297"/>
      <c r="W189" s="290"/>
      <c r="X189" s="320">
        <f t="shared" si="14"/>
        <v>0</v>
      </c>
      <c r="Y189" s="320">
        <f t="shared" si="15"/>
        <v>0</v>
      </c>
      <c r="Z189" s="320">
        <f t="shared" si="16"/>
        <v>0</v>
      </c>
      <c r="AA189" s="384"/>
      <c r="AC189" s="342"/>
    </row>
    <row r="190" spans="1:29" ht="15.75">
      <c r="A190" s="401"/>
      <c r="B190" s="383" t="s">
        <v>258</v>
      </c>
      <c r="C190" s="351"/>
      <c r="D190" s="351"/>
      <c r="E190" s="351"/>
      <c r="F190" s="351"/>
      <c r="G190" s="351"/>
      <c r="H190" s="351"/>
      <c r="I190" s="351"/>
      <c r="J190" s="351"/>
      <c r="K190" s="351"/>
      <c r="L190" s="351"/>
      <c r="M190" s="351"/>
      <c r="N190" s="351"/>
      <c r="O190" s="351"/>
      <c r="P190" s="351"/>
      <c r="Q190" s="351"/>
      <c r="R190" s="351"/>
      <c r="S190" s="351"/>
      <c r="T190" s="351"/>
      <c r="U190" s="290"/>
      <c r="V190" s="297"/>
      <c r="W190" s="290"/>
      <c r="X190" s="320">
        <f t="shared" si="14"/>
        <v>0</v>
      </c>
      <c r="Y190" s="320">
        <f t="shared" si="15"/>
        <v>0</v>
      </c>
      <c r="Z190" s="320">
        <f t="shared" si="16"/>
        <v>0</v>
      </c>
      <c r="AA190" s="384"/>
      <c r="AC190" s="342"/>
    </row>
    <row r="191" spans="1:29" ht="15.75">
      <c r="A191" s="401" t="s">
        <v>65</v>
      </c>
      <c r="B191" s="383" t="s">
        <v>261</v>
      </c>
      <c r="C191" s="351"/>
      <c r="D191" s="351"/>
      <c r="E191" s="351"/>
      <c r="F191" s="351"/>
      <c r="G191" s="351"/>
      <c r="H191" s="351"/>
      <c r="I191" s="351"/>
      <c r="J191" s="351"/>
      <c r="K191" s="351"/>
      <c r="L191" s="351"/>
      <c r="M191" s="351"/>
      <c r="N191" s="351"/>
      <c r="O191" s="351"/>
      <c r="P191" s="351"/>
      <c r="Q191" s="351"/>
      <c r="R191" s="351"/>
      <c r="S191" s="351"/>
      <c r="T191" s="351"/>
      <c r="U191" s="290">
        <v>2557</v>
      </c>
      <c r="V191" s="297"/>
      <c r="W191" s="290">
        <v>412</v>
      </c>
      <c r="X191" s="320">
        <f t="shared" si="14"/>
        <v>2557</v>
      </c>
      <c r="Y191" s="320">
        <f t="shared" si="15"/>
        <v>0</v>
      </c>
      <c r="Z191" s="320">
        <f t="shared" si="16"/>
        <v>412</v>
      </c>
      <c r="AA191" s="347">
        <f>W191-U191</f>
        <v>-2145</v>
      </c>
      <c r="AC191" s="342"/>
    </row>
    <row r="192" spans="1:29" ht="15.75">
      <c r="A192" s="401"/>
      <c r="B192" s="383" t="s">
        <v>258</v>
      </c>
      <c r="C192" s="351"/>
      <c r="D192" s="351"/>
      <c r="E192" s="351"/>
      <c r="F192" s="351"/>
      <c r="G192" s="351"/>
      <c r="H192" s="351"/>
      <c r="I192" s="351"/>
      <c r="J192" s="351"/>
      <c r="K192" s="351"/>
      <c r="L192" s="351"/>
      <c r="M192" s="351"/>
      <c r="N192" s="351"/>
      <c r="O192" s="351"/>
      <c r="P192" s="351"/>
      <c r="Q192" s="351"/>
      <c r="R192" s="351"/>
      <c r="S192" s="351"/>
      <c r="T192" s="351"/>
      <c r="U192" s="290"/>
      <c r="V192" s="297"/>
      <c r="W192" s="290"/>
      <c r="X192" s="320">
        <f t="shared" si="14"/>
        <v>0</v>
      </c>
      <c r="Y192" s="320">
        <f t="shared" si="15"/>
        <v>0</v>
      </c>
      <c r="Z192" s="320">
        <f t="shared" si="16"/>
        <v>0</v>
      </c>
      <c r="AA192" s="384"/>
      <c r="AC192" s="342"/>
    </row>
    <row r="193" spans="1:29" ht="15.75">
      <c r="A193" s="401" t="s">
        <v>67</v>
      </c>
      <c r="B193" s="383" t="s">
        <v>262</v>
      </c>
      <c r="C193" s="351"/>
      <c r="D193" s="351"/>
      <c r="E193" s="351"/>
      <c r="F193" s="351"/>
      <c r="G193" s="351"/>
      <c r="H193" s="351"/>
      <c r="I193" s="351"/>
      <c r="J193" s="351"/>
      <c r="K193" s="351"/>
      <c r="L193" s="351"/>
      <c r="M193" s="351"/>
      <c r="N193" s="351"/>
      <c r="O193" s="351"/>
      <c r="P193" s="351"/>
      <c r="Q193" s="351"/>
      <c r="R193" s="351"/>
      <c r="S193" s="351"/>
      <c r="T193" s="351"/>
      <c r="U193" s="290">
        <v>1801</v>
      </c>
      <c r="V193" s="297"/>
      <c r="W193" s="290">
        <v>2282</v>
      </c>
      <c r="X193" s="320">
        <f t="shared" si="14"/>
        <v>1801</v>
      </c>
      <c r="Y193" s="320">
        <f t="shared" si="15"/>
        <v>0</v>
      </c>
      <c r="Z193" s="320">
        <f t="shared" si="16"/>
        <v>2282</v>
      </c>
      <c r="AA193" s="347">
        <f>W193-U193</f>
        <v>481</v>
      </c>
      <c r="AC193" s="342"/>
    </row>
    <row r="194" spans="1:29" ht="15.75">
      <c r="A194" s="410" t="s">
        <v>263</v>
      </c>
      <c r="B194" s="403" t="s">
        <v>264</v>
      </c>
      <c r="C194" s="351"/>
      <c r="D194" s="351"/>
      <c r="E194" s="351"/>
      <c r="F194" s="351"/>
      <c r="G194" s="351"/>
      <c r="H194" s="351"/>
      <c r="I194" s="351"/>
      <c r="J194" s="351"/>
      <c r="K194" s="351"/>
      <c r="L194" s="351"/>
      <c r="M194" s="351"/>
      <c r="N194" s="351"/>
      <c r="O194" s="351"/>
      <c r="P194" s="351"/>
      <c r="Q194" s="351"/>
      <c r="R194" s="351"/>
      <c r="S194" s="351"/>
      <c r="T194" s="351"/>
      <c r="U194" s="291">
        <f>SUM(U185:U193)</f>
        <v>4358</v>
      </c>
      <c r="V194" s="291">
        <f>SUM(V185:V193)</f>
        <v>0</v>
      </c>
      <c r="W194" s="291">
        <f>SUM(W185:W193)</f>
        <v>2694</v>
      </c>
      <c r="X194" s="320">
        <f t="shared" si="14"/>
        <v>4358</v>
      </c>
      <c r="Y194" s="320">
        <f t="shared" si="15"/>
        <v>0</v>
      </c>
      <c r="Z194" s="320">
        <f t="shared" si="16"/>
        <v>2694</v>
      </c>
      <c r="AA194" s="341">
        <f>W194-U194</f>
        <v>-1664</v>
      </c>
      <c r="AC194" s="342"/>
    </row>
    <row r="195" spans="1:29" ht="15.75">
      <c r="A195" s="401" t="s">
        <v>69</v>
      </c>
      <c r="B195" s="383" t="s">
        <v>265</v>
      </c>
      <c r="C195" s="351"/>
      <c r="D195" s="351"/>
      <c r="E195" s="351"/>
      <c r="F195" s="351"/>
      <c r="G195" s="351"/>
      <c r="H195" s="351"/>
      <c r="I195" s="351"/>
      <c r="J195" s="351"/>
      <c r="K195" s="351"/>
      <c r="L195" s="351"/>
      <c r="M195" s="351"/>
      <c r="N195" s="351"/>
      <c r="O195" s="351"/>
      <c r="P195" s="351"/>
      <c r="Q195" s="351"/>
      <c r="R195" s="351"/>
      <c r="S195" s="351"/>
      <c r="T195" s="351"/>
      <c r="U195" s="290"/>
      <c r="V195" s="297"/>
      <c r="W195" s="290"/>
      <c r="X195" s="320">
        <f t="shared" ref="X195:X212" si="20">IF(U195="",0,U195)</f>
        <v>0</v>
      </c>
      <c r="Y195" s="320">
        <f t="shared" ref="Y195:Y212" si="21">IF(V195="",0,V195)</f>
        <v>0</v>
      </c>
      <c r="Z195" s="320">
        <f t="shared" ref="Z195:Z212" si="22">IF(W195="",0,W195)</f>
        <v>0</v>
      </c>
      <c r="AA195" s="384"/>
      <c r="AC195" s="342"/>
    </row>
    <row r="196" spans="1:29" ht="15.75">
      <c r="A196" s="401"/>
      <c r="B196" s="383" t="s">
        <v>266</v>
      </c>
      <c r="C196" s="351"/>
      <c r="D196" s="351"/>
      <c r="E196" s="351"/>
      <c r="F196" s="351"/>
      <c r="G196" s="351"/>
      <c r="H196" s="351"/>
      <c r="I196" s="351"/>
      <c r="J196" s="351"/>
      <c r="K196" s="351"/>
      <c r="L196" s="351"/>
      <c r="M196" s="351"/>
      <c r="N196" s="351"/>
      <c r="O196" s="351"/>
      <c r="P196" s="351"/>
      <c r="Q196" s="351"/>
      <c r="R196" s="351"/>
      <c r="S196" s="351"/>
      <c r="T196" s="351"/>
      <c r="U196" s="290"/>
      <c r="V196" s="297"/>
      <c r="W196" s="290"/>
      <c r="X196" s="320">
        <f t="shared" si="20"/>
        <v>0</v>
      </c>
      <c r="Y196" s="320">
        <f t="shared" si="21"/>
        <v>0</v>
      </c>
      <c r="Z196" s="320">
        <f t="shared" si="22"/>
        <v>0</v>
      </c>
      <c r="AA196" s="384"/>
      <c r="AC196" s="342"/>
    </row>
    <row r="197" spans="1:29" ht="15.75">
      <c r="A197" s="401" t="s">
        <v>71</v>
      </c>
      <c r="B197" s="383" t="s">
        <v>267</v>
      </c>
      <c r="C197" s="351"/>
      <c r="D197" s="351"/>
      <c r="E197" s="351"/>
      <c r="F197" s="351"/>
      <c r="G197" s="351"/>
      <c r="H197" s="351"/>
      <c r="I197" s="351"/>
      <c r="J197" s="351"/>
      <c r="K197" s="351"/>
      <c r="L197" s="351"/>
      <c r="M197" s="351"/>
      <c r="N197" s="351"/>
      <c r="O197" s="351"/>
      <c r="P197" s="351"/>
      <c r="Q197" s="351"/>
      <c r="R197" s="351"/>
      <c r="S197" s="351"/>
      <c r="T197" s="351"/>
      <c r="U197" s="290">
        <v>1790</v>
      </c>
      <c r="V197" s="297"/>
      <c r="W197" s="290">
        <v>1950</v>
      </c>
      <c r="X197" s="320">
        <f t="shared" si="20"/>
        <v>1790</v>
      </c>
      <c r="Y197" s="320">
        <f t="shared" si="21"/>
        <v>0</v>
      </c>
      <c r="Z197" s="320">
        <f t="shared" si="22"/>
        <v>1950</v>
      </c>
      <c r="AA197" s="347">
        <f>W197-U197</f>
        <v>160</v>
      </c>
      <c r="AC197" s="342"/>
    </row>
    <row r="198" spans="1:29" ht="15.75">
      <c r="A198" s="401"/>
      <c r="B198" s="383" t="s">
        <v>266</v>
      </c>
      <c r="C198" s="351"/>
      <c r="D198" s="351"/>
      <c r="E198" s="351"/>
      <c r="F198" s="351"/>
      <c r="G198" s="351"/>
      <c r="H198" s="351"/>
      <c r="I198" s="351"/>
      <c r="J198" s="351"/>
      <c r="K198" s="351"/>
      <c r="L198" s="351"/>
      <c r="M198" s="351"/>
      <c r="N198" s="351"/>
      <c r="O198" s="351"/>
      <c r="P198" s="351"/>
      <c r="Q198" s="351"/>
      <c r="R198" s="351"/>
      <c r="S198" s="351"/>
      <c r="T198" s="351"/>
      <c r="U198" s="290"/>
      <c r="V198" s="297"/>
      <c r="W198" s="290"/>
      <c r="X198" s="320">
        <f t="shared" si="20"/>
        <v>0</v>
      </c>
      <c r="Y198" s="320">
        <f t="shared" si="21"/>
        <v>0</v>
      </c>
      <c r="Z198" s="320">
        <f t="shared" si="22"/>
        <v>0</v>
      </c>
      <c r="AA198" s="384"/>
      <c r="AC198" s="342"/>
    </row>
    <row r="199" spans="1:29" ht="15.75">
      <c r="A199" s="401" t="s">
        <v>73</v>
      </c>
      <c r="B199" s="383" t="s">
        <v>268</v>
      </c>
      <c r="C199" s="351"/>
      <c r="D199" s="351"/>
      <c r="E199" s="351"/>
      <c r="F199" s="351"/>
      <c r="G199" s="351"/>
      <c r="H199" s="351"/>
      <c r="I199" s="351"/>
      <c r="J199" s="351"/>
      <c r="K199" s="351"/>
      <c r="L199" s="351"/>
      <c r="M199" s="351"/>
      <c r="N199" s="351"/>
      <c r="O199" s="351"/>
      <c r="P199" s="351"/>
      <c r="Q199" s="351"/>
      <c r="R199" s="351"/>
      <c r="S199" s="351"/>
      <c r="T199" s="351"/>
      <c r="U199" s="290"/>
      <c r="V199" s="297"/>
      <c r="W199" s="290"/>
      <c r="X199" s="320">
        <f t="shared" si="20"/>
        <v>0</v>
      </c>
      <c r="Y199" s="320">
        <f t="shared" si="21"/>
        <v>0</v>
      </c>
      <c r="Z199" s="320">
        <f t="shared" si="22"/>
        <v>0</v>
      </c>
      <c r="AA199" s="384"/>
      <c r="AC199" s="342"/>
    </row>
    <row r="200" spans="1:29" ht="15.75">
      <c r="A200" s="401" t="s">
        <v>75</v>
      </c>
      <c r="B200" s="383" t="s">
        <v>269</v>
      </c>
      <c r="C200" s="351"/>
      <c r="D200" s="351"/>
      <c r="E200" s="351"/>
      <c r="F200" s="351"/>
      <c r="G200" s="351"/>
      <c r="H200" s="351"/>
      <c r="I200" s="351"/>
      <c r="J200" s="351"/>
      <c r="K200" s="351"/>
      <c r="L200" s="351"/>
      <c r="M200" s="351"/>
      <c r="N200" s="351"/>
      <c r="O200" s="351"/>
      <c r="P200" s="351"/>
      <c r="Q200" s="351"/>
      <c r="R200" s="351"/>
      <c r="S200" s="351"/>
      <c r="T200" s="351"/>
      <c r="U200" s="290">
        <v>1799</v>
      </c>
      <c r="V200" s="297"/>
      <c r="W200" s="290">
        <v>1015</v>
      </c>
      <c r="X200" s="320">
        <f t="shared" si="20"/>
        <v>1799</v>
      </c>
      <c r="Y200" s="320">
        <f t="shared" si="21"/>
        <v>0</v>
      </c>
      <c r="Z200" s="320">
        <f t="shared" si="22"/>
        <v>1015</v>
      </c>
      <c r="AA200" s="347">
        <f>W200-U200</f>
        <v>-784</v>
      </c>
      <c r="AC200" s="342"/>
    </row>
    <row r="201" spans="1:29" ht="15.75">
      <c r="A201" s="402" t="s">
        <v>270</v>
      </c>
      <c r="B201" s="403" t="s">
        <v>271</v>
      </c>
      <c r="C201" s="351"/>
      <c r="D201" s="351"/>
      <c r="E201" s="351"/>
      <c r="F201" s="351"/>
      <c r="G201" s="351"/>
      <c r="H201" s="351"/>
      <c r="I201" s="351"/>
      <c r="J201" s="351"/>
      <c r="K201" s="351"/>
      <c r="L201" s="351"/>
      <c r="M201" s="351"/>
      <c r="N201" s="351"/>
      <c r="O201" s="351"/>
      <c r="P201" s="351"/>
      <c r="Q201" s="351"/>
      <c r="R201" s="351"/>
      <c r="S201" s="351"/>
      <c r="T201" s="351"/>
      <c r="U201" s="291">
        <f>SUM(U195:U200)</f>
        <v>3589</v>
      </c>
      <c r="V201" s="291">
        <f>SUM(V195:V200)</f>
        <v>0</v>
      </c>
      <c r="W201" s="291">
        <f>SUM(W195:W200)</f>
        <v>2965</v>
      </c>
      <c r="X201" s="320">
        <f t="shared" si="20"/>
        <v>3589</v>
      </c>
      <c r="Y201" s="320">
        <f t="shared" si="21"/>
        <v>0</v>
      </c>
      <c r="Z201" s="320">
        <f t="shared" si="22"/>
        <v>2965</v>
      </c>
      <c r="AA201" s="341">
        <f t="shared" ref="AA201:AA209" si="23">W201-U201</f>
        <v>-624</v>
      </c>
      <c r="AC201" s="342"/>
    </row>
    <row r="202" spans="1:29" ht="15.75">
      <c r="A202" s="402" t="s">
        <v>272</v>
      </c>
      <c r="B202" s="403" t="s">
        <v>273</v>
      </c>
      <c r="C202" s="351"/>
      <c r="D202" s="351"/>
      <c r="E202" s="351"/>
      <c r="F202" s="351"/>
      <c r="G202" s="351"/>
      <c r="H202" s="351"/>
      <c r="I202" s="351"/>
      <c r="J202" s="351"/>
      <c r="K202" s="351"/>
      <c r="L202" s="351"/>
      <c r="M202" s="351"/>
      <c r="N202" s="351"/>
      <c r="O202" s="351"/>
      <c r="P202" s="351"/>
      <c r="Q202" s="351"/>
      <c r="R202" s="351"/>
      <c r="S202" s="351"/>
      <c r="T202" s="351"/>
      <c r="U202" s="291">
        <f>U194-U201</f>
        <v>769</v>
      </c>
      <c r="V202" s="291">
        <f t="shared" ref="V202" si="24">V194-V201</f>
        <v>0</v>
      </c>
      <c r="W202" s="291">
        <f>W194-W201</f>
        <v>-271</v>
      </c>
      <c r="X202" s="320">
        <f t="shared" si="20"/>
        <v>769</v>
      </c>
      <c r="Y202" s="320">
        <f t="shared" si="21"/>
        <v>0</v>
      </c>
      <c r="Z202" s="320">
        <f t="shared" si="22"/>
        <v>-271</v>
      </c>
      <c r="AA202" s="341">
        <f t="shared" si="23"/>
        <v>-1040</v>
      </c>
      <c r="AB202" s="340"/>
      <c r="AC202" s="342"/>
    </row>
    <row r="203" spans="1:29" ht="15.75">
      <c r="A203" s="402" t="s">
        <v>274</v>
      </c>
      <c r="B203" s="403" t="s">
        <v>275</v>
      </c>
      <c r="C203" s="351"/>
      <c r="D203" s="351"/>
      <c r="E203" s="351"/>
      <c r="F203" s="351"/>
      <c r="G203" s="351"/>
      <c r="H203" s="351"/>
      <c r="I203" s="351"/>
      <c r="J203" s="351"/>
      <c r="K203" s="351"/>
      <c r="L203" s="351"/>
      <c r="M203" s="351"/>
      <c r="N203" s="351"/>
      <c r="O203" s="351"/>
      <c r="P203" s="351"/>
      <c r="Q203" s="351"/>
      <c r="R203" s="351"/>
      <c r="S203" s="351"/>
      <c r="T203" s="351"/>
      <c r="U203" s="294">
        <f>U184+U202</f>
        <v>-4991</v>
      </c>
      <c r="V203" s="294">
        <f>V184+V202</f>
        <v>0</v>
      </c>
      <c r="W203" s="294">
        <f>W184+W202</f>
        <v>127824</v>
      </c>
      <c r="X203" s="320">
        <f t="shared" si="20"/>
        <v>-4991</v>
      </c>
      <c r="Y203" s="320">
        <f t="shared" si="21"/>
        <v>0</v>
      </c>
      <c r="Z203" s="320">
        <f t="shared" si="22"/>
        <v>127824</v>
      </c>
      <c r="AA203" s="360">
        <f t="shared" si="23"/>
        <v>132815</v>
      </c>
      <c r="AC203" s="342"/>
    </row>
    <row r="204" spans="1:29" ht="15.75">
      <c r="A204" s="402" t="s">
        <v>276</v>
      </c>
      <c r="B204" s="403" t="s">
        <v>277</v>
      </c>
      <c r="C204" s="351"/>
      <c r="D204" s="351"/>
      <c r="E204" s="351"/>
      <c r="F204" s="351"/>
      <c r="G204" s="351"/>
      <c r="H204" s="351"/>
      <c r="I204" s="351"/>
      <c r="J204" s="351"/>
      <c r="K204" s="351"/>
      <c r="L204" s="351"/>
      <c r="M204" s="351"/>
      <c r="N204" s="351"/>
      <c r="O204" s="351"/>
      <c r="P204" s="351"/>
      <c r="Q204" s="351"/>
      <c r="R204" s="351"/>
      <c r="S204" s="351"/>
      <c r="T204" s="351"/>
      <c r="U204" s="293">
        <v>205</v>
      </c>
      <c r="V204" s="297"/>
      <c r="W204" s="293">
        <v>405</v>
      </c>
      <c r="X204" s="320">
        <f t="shared" si="20"/>
        <v>205</v>
      </c>
      <c r="Y204" s="320">
        <f t="shared" si="21"/>
        <v>0</v>
      </c>
      <c r="Z204" s="320">
        <f t="shared" si="22"/>
        <v>405</v>
      </c>
      <c r="AA204" s="347">
        <f t="shared" si="23"/>
        <v>200</v>
      </c>
      <c r="AC204" s="342"/>
    </row>
    <row r="205" spans="1:29" ht="15.75">
      <c r="A205" s="402" t="s">
        <v>278</v>
      </c>
      <c r="B205" s="403" t="s">
        <v>279</v>
      </c>
      <c r="C205" s="351"/>
      <c r="D205" s="351"/>
      <c r="E205" s="351"/>
      <c r="F205" s="351"/>
      <c r="G205" s="351"/>
      <c r="H205" s="351"/>
      <c r="I205" s="351"/>
      <c r="J205" s="351"/>
      <c r="K205" s="351"/>
      <c r="L205" s="351"/>
      <c r="M205" s="351"/>
      <c r="N205" s="351"/>
      <c r="O205" s="351"/>
      <c r="P205" s="351"/>
      <c r="Q205" s="351"/>
      <c r="R205" s="351"/>
      <c r="S205" s="351"/>
      <c r="T205" s="351"/>
      <c r="U205" s="293">
        <v>3068</v>
      </c>
      <c r="V205" s="297"/>
      <c r="W205" s="293">
        <v>2277</v>
      </c>
      <c r="X205" s="320">
        <f t="shared" si="20"/>
        <v>3068</v>
      </c>
      <c r="Y205" s="320">
        <f t="shared" si="21"/>
        <v>0</v>
      </c>
      <c r="Z205" s="320">
        <f t="shared" si="22"/>
        <v>2277</v>
      </c>
      <c r="AA205" s="347">
        <f t="shared" si="23"/>
        <v>-791</v>
      </c>
      <c r="AC205" s="342"/>
    </row>
    <row r="206" spans="1:29" ht="15.75">
      <c r="A206" s="402" t="s">
        <v>280</v>
      </c>
      <c r="B206" s="403" t="s">
        <v>281</v>
      </c>
      <c r="C206" s="351"/>
      <c r="D206" s="351"/>
      <c r="E206" s="351"/>
      <c r="F206" s="351"/>
      <c r="G206" s="351"/>
      <c r="H206" s="351"/>
      <c r="I206" s="351"/>
      <c r="J206" s="351"/>
      <c r="K206" s="351"/>
      <c r="L206" s="351"/>
      <c r="M206" s="351"/>
      <c r="N206" s="351"/>
      <c r="O206" s="351"/>
      <c r="P206" s="351"/>
      <c r="Q206" s="351"/>
      <c r="R206" s="351"/>
      <c r="S206" s="351"/>
      <c r="T206" s="351"/>
      <c r="U206" s="291">
        <f>U204-U205</f>
        <v>-2863</v>
      </c>
      <c r="V206" s="291">
        <f>V204-V205</f>
        <v>0</v>
      </c>
      <c r="W206" s="291">
        <f>W204-W205</f>
        <v>-1872</v>
      </c>
      <c r="X206" s="320">
        <f t="shared" si="20"/>
        <v>-2863</v>
      </c>
      <c r="Y206" s="320">
        <f t="shared" si="21"/>
        <v>0</v>
      </c>
      <c r="Z206" s="320">
        <f t="shared" si="22"/>
        <v>-1872</v>
      </c>
      <c r="AA206" s="341">
        <f t="shared" si="23"/>
        <v>991</v>
      </c>
      <c r="AC206" s="342"/>
    </row>
    <row r="207" spans="1:29" ht="15.75">
      <c r="A207" s="402" t="s">
        <v>282</v>
      </c>
      <c r="B207" s="403" t="s">
        <v>283</v>
      </c>
      <c r="C207" s="351"/>
      <c r="D207" s="351"/>
      <c r="E207" s="351"/>
      <c r="F207" s="351"/>
      <c r="G207" s="351"/>
      <c r="H207" s="351"/>
      <c r="I207" s="351"/>
      <c r="J207" s="351"/>
      <c r="K207" s="351"/>
      <c r="L207" s="351"/>
      <c r="M207" s="351"/>
      <c r="N207" s="351"/>
      <c r="O207" s="351"/>
      <c r="P207" s="351"/>
      <c r="Q207" s="351"/>
      <c r="R207" s="351"/>
      <c r="S207" s="351"/>
      <c r="T207" s="351"/>
      <c r="U207" s="294">
        <f>U203+U206</f>
        <v>-7854</v>
      </c>
      <c r="V207" s="294">
        <f>V203+V206</f>
        <v>0</v>
      </c>
      <c r="W207" s="294">
        <f>W203+W206</f>
        <v>125952</v>
      </c>
      <c r="X207" s="320">
        <f t="shared" si="20"/>
        <v>-7854</v>
      </c>
      <c r="Y207" s="320">
        <f t="shared" si="21"/>
        <v>0</v>
      </c>
      <c r="Z207" s="320">
        <f t="shared" si="22"/>
        <v>125952</v>
      </c>
      <c r="AA207" s="360">
        <f t="shared" si="23"/>
        <v>133806</v>
      </c>
      <c r="AC207" s="342"/>
    </row>
    <row r="208" spans="1:29" ht="15.75">
      <c r="A208" s="402" t="s">
        <v>284</v>
      </c>
      <c r="B208" s="403" t="s">
        <v>285</v>
      </c>
      <c r="C208" s="351"/>
      <c r="D208" s="351"/>
      <c r="E208" s="351"/>
      <c r="F208" s="351"/>
      <c r="G208" s="351"/>
      <c r="H208" s="351"/>
      <c r="I208" s="351"/>
      <c r="J208" s="351"/>
      <c r="K208" s="351"/>
      <c r="L208" s="351"/>
      <c r="M208" s="351"/>
      <c r="N208" s="351"/>
      <c r="O208" s="351"/>
      <c r="P208" s="351"/>
      <c r="Q208" s="351"/>
      <c r="R208" s="351"/>
      <c r="S208" s="351"/>
      <c r="T208" s="351"/>
      <c r="U208" s="293">
        <v>1277</v>
      </c>
      <c r="V208" s="408"/>
      <c r="W208" s="293"/>
      <c r="X208" s="320">
        <f t="shared" si="20"/>
        <v>1277</v>
      </c>
      <c r="Y208" s="320">
        <f t="shared" si="21"/>
        <v>0</v>
      </c>
      <c r="Z208" s="320">
        <f t="shared" si="22"/>
        <v>0</v>
      </c>
      <c r="AA208" s="347">
        <f t="shared" si="23"/>
        <v>-1277</v>
      </c>
      <c r="AC208" s="342"/>
    </row>
    <row r="209" spans="1:29" ht="15.75">
      <c r="A209" s="402" t="s">
        <v>286</v>
      </c>
      <c r="B209" s="403" t="s">
        <v>287</v>
      </c>
      <c r="C209" s="351"/>
      <c r="D209" s="351"/>
      <c r="E209" s="351"/>
      <c r="F209" s="351"/>
      <c r="G209" s="351"/>
      <c r="H209" s="351"/>
      <c r="I209" s="351"/>
      <c r="J209" s="351"/>
      <c r="K209" s="351"/>
      <c r="L209" s="351"/>
      <c r="M209" s="351"/>
      <c r="N209" s="351"/>
      <c r="O209" s="351"/>
      <c r="P209" s="351"/>
      <c r="Q209" s="351"/>
      <c r="R209" s="351"/>
      <c r="S209" s="351"/>
      <c r="T209" s="351"/>
      <c r="U209" s="294">
        <f>U207-U208</f>
        <v>-9131</v>
      </c>
      <c r="V209" s="294">
        <f>V207-V208</f>
        <v>0</v>
      </c>
      <c r="W209" s="294">
        <f>W207-W208</f>
        <v>125952</v>
      </c>
      <c r="X209" s="320">
        <f t="shared" si="20"/>
        <v>-9131</v>
      </c>
      <c r="Y209" s="320">
        <f t="shared" si="21"/>
        <v>0</v>
      </c>
      <c r="Z209" s="320">
        <f t="shared" si="22"/>
        <v>125952</v>
      </c>
      <c r="AA209" s="360">
        <f t="shared" si="23"/>
        <v>135083</v>
      </c>
      <c r="AC209" s="342"/>
    </row>
    <row r="210" spans="1:29" ht="15.75">
      <c r="A210" s="401" t="s">
        <v>77</v>
      </c>
      <c r="B210" s="383" t="s">
        <v>288</v>
      </c>
      <c r="C210" s="351"/>
      <c r="D210" s="351"/>
      <c r="E210" s="351"/>
      <c r="F210" s="351"/>
      <c r="G210" s="351"/>
      <c r="H210" s="351"/>
      <c r="I210" s="351"/>
      <c r="J210" s="351"/>
      <c r="K210" s="351"/>
      <c r="L210" s="351"/>
      <c r="M210" s="351"/>
      <c r="N210" s="351"/>
      <c r="O210" s="351"/>
      <c r="P210" s="351"/>
      <c r="Q210" s="351"/>
      <c r="R210" s="351"/>
      <c r="S210" s="351"/>
      <c r="T210" s="351"/>
      <c r="U210" s="290"/>
      <c r="V210" s="297"/>
      <c r="W210" s="290"/>
      <c r="X210" s="320">
        <f t="shared" si="20"/>
        <v>0</v>
      </c>
      <c r="Y210" s="320">
        <f t="shared" si="21"/>
        <v>0</v>
      </c>
      <c r="Z210" s="320">
        <f t="shared" si="22"/>
        <v>0</v>
      </c>
      <c r="AA210" s="384"/>
      <c r="AC210" s="342"/>
    </row>
    <row r="211" spans="1:29" ht="16.5" thickBot="1">
      <c r="A211" s="401" t="s">
        <v>79</v>
      </c>
      <c r="B211" s="383" t="s">
        <v>289</v>
      </c>
      <c r="C211" s="351"/>
      <c r="D211" s="351"/>
      <c r="E211" s="351"/>
      <c r="F211" s="351"/>
      <c r="G211" s="351"/>
      <c r="H211" s="351"/>
      <c r="I211" s="351"/>
      <c r="J211" s="351"/>
      <c r="K211" s="351"/>
      <c r="L211" s="351"/>
      <c r="M211" s="351"/>
      <c r="N211" s="351"/>
      <c r="O211" s="351"/>
      <c r="P211" s="351"/>
      <c r="Q211" s="351"/>
      <c r="R211" s="351"/>
      <c r="S211" s="351"/>
      <c r="T211" s="351"/>
      <c r="U211" s="411"/>
      <c r="V211" s="297"/>
      <c r="W211" s="411"/>
      <c r="X211" s="320">
        <f t="shared" si="20"/>
        <v>0</v>
      </c>
      <c r="Y211" s="320">
        <f t="shared" si="21"/>
        <v>0</v>
      </c>
      <c r="Z211" s="320">
        <f t="shared" si="22"/>
        <v>0</v>
      </c>
      <c r="AA211" s="384">
        <v>-20000</v>
      </c>
      <c r="AC211" s="342"/>
    </row>
    <row r="212" spans="1:29" ht="16.5" thickBot="1">
      <c r="A212" s="412" t="s">
        <v>290</v>
      </c>
      <c r="B212" s="357" t="s">
        <v>291</v>
      </c>
      <c r="C212" s="413"/>
      <c r="D212" s="413"/>
      <c r="E212" s="413"/>
      <c r="F212" s="413"/>
      <c r="G212" s="413"/>
      <c r="H212" s="413"/>
      <c r="I212" s="413"/>
      <c r="J212" s="413"/>
      <c r="K212" s="413"/>
      <c r="L212" s="413"/>
      <c r="M212" s="413"/>
      <c r="N212" s="413"/>
      <c r="O212" s="413"/>
      <c r="P212" s="413"/>
      <c r="Q212" s="413"/>
      <c r="R212" s="413"/>
      <c r="S212" s="413"/>
      <c r="T212" s="413"/>
      <c r="U212" s="295">
        <f>U209-U211</f>
        <v>-9131</v>
      </c>
      <c r="V212" s="414"/>
      <c r="W212" s="295">
        <f>W209-W211</f>
        <v>125952</v>
      </c>
      <c r="X212" s="320">
        <f t="shared" si="20"/>
        <v>-9131</v>
      </c>
      <c r="Y212" s="320">
        <f t="shared" si="21"/>
        <v>0</v>
      </c>
      <c r="Z212" s="320">
        <f t="shared" si="22"/>
        <v>125952</v>
      </c>
      <c r="AA212" s="360">
        <f>W212-U212</f>
        <v>135083</v>
      </c>
      <c r="AC212" s="342"/>
    </row>
    <row r="213" spans="1:29">
      <c r="A213" s="415"/>
      <c r="B213" s="416"/>
      <c r="C213" s="417"/>
      <c r="D213" s="417"/>
      <c r="E213" s="417"/>
      <c r="F213" s="417"/>
      <c r="G213" s="417"/>
      <c r="H213" s="417"/>
      <c r="I213" s="417"/>
      <c r="J213" s="417"/>
      <c r="K213" s="417"/>
      <c r="L213" s="417"/>
      <c r="M213" s="417"/>
      <c r="N213" s="417"/>
      <c r="O213" s="417"/>
      <c r="P213" s="417"/>
      <c r="Q213" s="417"/>
      <c r="R213" s="417"/>
      <c r="S213" s="417"/>
      <c r="T213" s="417"/>
      <c r="U213" s="277"/>
      <c r="V213" s="277"/>
      <c r="W213" s="277"/>
    </row>
    <row r="214" spans="1:29" s="13" customFormat="1" ht="6.75" customHeight="1">
      <c r="A214" s="316"/>
      <c r="W214" s="274"/>
      <c r="AC214" s="285"/>
    </row>
    <row r="215" spans="1:29" s="13" customFormat="1" ht="15">
      <c r="A215" s="361" t="s">
        <v>292</v>
      </c>
      <c r="C215" s="362"/>
      <c r="D215" s="425" t="s">
        <v>408</v>
      </c>
      <c r="E215" s="426"/>
      <c r="F215" s="426"/>
      <c r="G215" s="426"/>
      <c r="H215" s="426"/>
      <c r="I215" s="426"/>
      <c r="J215" s="426"/>
      <c r="K215" s="426"/>
      <c r="L215" s="426"/>
      <c r="M215" s="426"/>
      <c r="N215" s="426"/>
      <c r="U215" s="392"/>
      <c r="V215" s="275"/>
      <c r="W215" s="275"/>
      <c r="AC215" s="285"/>
    </row>
    <row r="216" spans="1:29" s="13" customFormat="1" ht="15">
      <c r="A216" s="362"/>
      <c r="B216" s="365"/>
      <c r="C216" s="365"/>
      <c r="D216" s="365"/>
      <c r="E216" s="365"/>
      <c r="F216" s="365"/>
      <c r="G216" s="365"/>
      <c r="H216" s="365"/>
      <c r="I216" s="365"/>
      <c r="J216" s="365"/>
      <c r="K216" s="365"/>
      <c r="L216" s="365"/>
      <c r="M216" s="365"/>
      <c r="N216" s="365"/>
      <c r="O216" s="365"/>
      <c r="P216" s="365"/>
      <c r="Q216" s="366" t="s">
        <v>25</v>
      </c>
      <c r="R216" s="366"/>
      <c r="S216" s="366"/>
      <c r="T216" s="365"/>
      <c r="U216" s="393" t="s">
        <v>26</v>
      </c>
      <c r="V216" s="366"/>
      <c r="W216" s="366"/>
      <c r="X216" s="365"/>
      <c r="AC216" s="285"/>
    </row>
    <row r="217" spans="1:29" s="13" customFormat="1" ht="15">
      <c r="A217" s="362"/>
      <c r="B217" s="365"/>
      <c r="C217" s="365"/>
      <c r="D217" s="365"/>
      <c r="E217" s="365"/>
      <c r="F217" s="365"/>
      <c r="G217" s="365"/>
      <c r="H217" s="365"/>
      <c r="I217" s="365"/>
      <c r="J217" s="365"/>
      <c r="K217" s="365"/>
      <c r="L217" s="365"/>
      <c r="M217" s="365"/>
      <c r="N217" s="365"/>
      <c r="O217" s="365"/>
      <c r="P217" s="365"/>
      <c r="Q217" s="365"/>
      <c r="R217" s="365"/>
      <c r="S217" s="365"/>
      <c r="T217" s="365"/>
      <c r="U217" s="393" t="s">
        <v>27</v>
      </c>
      <c r="V217" s="393"/>
      <c r="W217" s="366"/>
      <c r="X217" s="365"/>
      <c r="AC217" s="285"/>
    </row>
    <row r="218" spans="1:29" s="13" customFormat="1">
      <c r="A218" s="316"/>
      <c r="W218" s="274"/>
      <c r="AC218" s="285"/>
    </row>
  </sheetData>
  <mergeCells count="6">
    <mergeCell ref="D215:N215"/>
    <mergeCell ref="E76:M76"/>
    <mergeCell ref="P89:T89"/>
    <mergeCell ref="M13:T13"/>
    <mergeCell ref="E142:M142"/>
    <mergeCell ref="L156:T156"/>
  </mergeCells>
  <phoneticPr fontId="25" type="noConversion"/>
  <printOptions horizontalCentered="1"/>
  <pageMargins left="0.52" right="0.39370078740157483" top="0.5" bottom="0.3" header="0.31496062992125984" footer="0.24"/>
  <pageSetup paperSize="9" scale="72" orientation="portrait" r:id="rId1"/>
  <headerFooter alignWithMargins="0"/>
  <rowBreaks count="2" manualBreakCount="2">
    <brk id="78" max="16383" man="1"/>
    <brk id="144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29"/>
  <sheetViews>
    <sheetView showGridLines="0" showZeros="0" zoomScale="112" workbookViewId="0">
      <selection activeCell="A25" sqref="A25"/>
    </sheetView>
  </sheetViews>
  <sheetFormatPr defaultRowHeight="12.75"/>
  <cols>
    <col min="1" max="1" width="27.7109375" style="1" customWidth="1"/>
    <col min="2" max="2" width="2.7109375" style="1" customWidth="1"/>
    <col min="3" max="3" width="20.7109375" style="1" customWidth="1"/>
    <col min="4" max="4" width="2.5703125" style="1" customWidth="1"/>
    <col min="5" max="5" width="2.7109375" style="1" customWidth="1"/>
    <col min="6" max="6" width="14.85546875" style="46" customWidth="1"/>
    <col min="7" max="7" width="2.5703125" style="1" customWidth="1"/>
    <col min="8" max="8" width="13.42578125" style="47" customWidth="1"/>
    <col min="9" max="9" width="14.140625" style="47" customWidth="1"/>
    <col min="10" max="16384" width="9.140625" style="1"/>
  </cols>
  <sheetData>
    <row r="1" spans="1:9" ht="15">
      <c r="A1" s="48" t="str">
        <f>Adatok!B2</f>
        <v>MÜLLEX-KÖRMEND KFT</v>
      </c>
      <c r="B1" s="48"/>
      <c r="C1" s="48"/>
      <c r="D1" s="48"/>
      <c r="E1" s="48"/>
      <c r="F1" s="48"/>
      <c r="G1" s="48"/>
      <c r="H1" s="48"/>
      <c r="I1" s="48"/>
    </row>
    <row r="3" spans="1:9" ht="15">
      <c r="A3" s="48" t="s">
        <v>293</v>
      </c>
      <c r="B3" s="48"/>
      <c r="C3" s="48"/>
      <c r="D3" s="48"/>
      <c r="E3" s="48"/>
      <c r="F3" s="48"/>
      <c r="G3" s="48"/>
      <c r="H3" s="48"/>
      <c r="I3" s="48"/>
    </row>
    <row r="4" spans="1:9" ht="15">
      <c r="A4" s="48"/>
      <c r="B4" s="48"/>
      <c r="C4" s="49"/>
      <c r="D4" s="49"/>
      <c r="E4" s="49"/>
      <c r="F4" s="49"/>
      <c r="G4" s="49"/>
      <c r="H4" s="50"/>
      <c r="I4" s="50"/>
    </row>
    <row r="5" spans="1:9" ht="15">
      <c r="A5" s="48">
        <f>Adatok!B11</f>
        <v>39813</v>
      </c>
      <c r="B5" s="48"/>
      <c r="C5" s="48"/>
      <c r="D5" s="48"/>
      <c r="E5" s="48"/>
      <c r="F5" s="48"/>
      <c r="G5" s="48"/>
      <c r="H5" s="48"/>
      <c r="I5" s="48"/>
    </row>
    <row r="7" spans="1:9" ht="13.5" thickBot="1">
      <c r="I7" s="104" t="s">
        <v>294</v>
      </c>
    </row>
    <row r="8" spans="1:9" ht="26.25" thickBot="1">
      <c r="A8" s="110" t="s">
        <v>295</v>
      </c>
      <c r="B8" s="111"/>
      <c r="C8" s="111"/>
      <c r="D8" s="111"/>
      <c r="E8" s="111"/>
      <c r="F8" s="57"/>
      <c r="G8" s="112"/>
      <c r="H8" s="113" t="s">
        <v>296</v>
      </c>
      <c r="I8" s="114" t="s">
        <v>297</v>
      </c>
    </row>
    <row r="9" spans="1:9">
      <c r="A9" s="115"/>
      <c r="B9" s="68"/>
      <c r="C9" s="68"/>
      <c r="D9" s="68"/>
      <c r="E9" s="68"/>
      <c r="F9" s="70"/>
      <c r="G9" s="68"/>
      <c r="H9" s="116"/>
      <c r="I9" s="117"/>
    </row>
    <row r="10" spans="1:9">
      <c r="A10" s="118" t="s">
        <v>298</v>
      </c>
      <c r="B10" s="119"/>
      <c r="C10" s="119"/>
      <c r="D10" s="120"/>
      <c r="E10" s="120"/>
      <c r="F10" s="81"/>
      <c r="G10" s="119"/>
      <c r="H10" s="121">
        <f>'Merl"A"'!X184</f>
        <v>-5760</v>
      </c>
      <c r="I10" s="122">
        <f>'Merl"A"'!Z184</f>
        <v>128095</v>
      </c>
    </row>
    <row r="11" spans="1:9">
      <c r="A11" s="62"/>
      <c r="B11" s="119"/>
      <c r="C11" s="119"/>
      <c r="D11" s="119"/>
      <c r="E11" s="119"/>
      <c r="F11" s="91"/>
      <c r="G11" s="88"/>
      <c r="H11" s="121"/>
      <c r="I11" s="122"/>
    </row>
    <row r="12" spans="1:9" ht="12.75" customHeight="1">
      <c r="A12" s="62" t="s">
        <v>299</v>
      </c>
      <c r="B12" s="119"/>
      <c r="C12" s="119"/>
      <c r="D12" s="120"/>
      <c r="E12" s="120"/>
      <c r="F12" s="81"/>
      <c r="G12" s="88"/>
      <c r="H12" s="121">
        <f>'Merl"A"'!X202</f>
        <v>769</v>
      </c>
      <c r="I12" s="122">
        <f>'Merl"A"'!Z202</f>
        <v>-271</v>
      </c>
    </row>
    <row r="13" spans="1:9">
      <c r="A13" s="62"/>
      <c r="B13" s="119"/>
      <c r="C13" s="119"/>
      <c r="D13" s="119"/>
      <c r="E13" s="119"/>
      <c r="F13" s="81"/>
      <c r="G13" s="119"/>
      <c r="H13" s="121"/>
      <c r="I13" s="122"/>
    </row>
    <row r="14" spans="1:9">
      <c r="A14" s="62" t="s">
        <v>300</v>
      </c>
      <c r="B14" s="119"/>
      <c r="C14" s="119"/>
      <c r="D14" s="120"/>
      <c r="E14" s="120"/>
      <c r="F14" s="78"/>
      <c r="G14" s="97"/>
      <c r="H14" s="121">
        <f>'Merl"A"'!X206</f>
        <v>-2863</v>
      </c>
      <c r="I14" s="122">
        <f>'Merl"A"'!Z206</f>
        <v>-1872</v>
      </c>
    </row>
    <row r="15" spans="1:9">
      <c r="A15" s="62"/>
      <c r="B15" s="119"/>
      <c r="C15" s="119"/>
      <c r="D15" s="119"/>
      <c r="E15" s="119"/>
      <c r="F15" s="81"/>
      <c r="G15" s="88"/>
      <c r="H15" s="121"/>
      <c r="I15" s="122"/>
    </row>
    <row r="16" spans="1:9">
      <c r="A16" s="123" t="s">
        <v>301</v>
      </c>
      <c r="B16" s="124"/>
      <c r="C16" s="124"/>
      <c r="D16" s="125"/>
      <c r="E16" s="125"/>
      <c r="F16" s="126"/>
      <c r="G16" s="127"/>
      <c r="H16" s="128">
        <f>'Merl"A"'!X207</f>
        <v>-7854</v>
      </c>
      <c r="I16" s="129">
        <f>'Merl"A"'!Z207</f>
        <v>125952</v>
      </c>
    </row>
    <row r="17" spans="1:9">
      <c r="A17" s="62"/>
      <c r="B17" s="119"/>
      <c r="C17" s="119"/>
      <c r="D17" s="119"/>
      <c r="E17" s="119"/>
      <c r="F17" s="78"/>
      <c r="G17" s="97"/>
      <c r="H17" s="121"/>
      <c r="I17" s="122"/>
    </row>
    <row r="18" spans="1:9">
      <c r="A18" s="62" t="s">
        <v>302</v>
      </c>
      <c r="B18" s="119"/>
      <c r="C18" s="119"/>
      <c r="D18" s="120"/>
      <c r="E18" s="120"/>
      <c r="F18" s="81"/>
      <c r="G18" s="81"/>
      <c r="H18" s="121">
        <f>'Merl"A"'!X209</f>
        <v>-9131</v>
      </c>
      <c r="I18" s="122">
        <f>'Merl"A"'!Z209</f>
        <v>125952</v>
      </c>
    </row>
    <row r="19" spans="1:9">
      <c r="A19" s="62"/>
      <c r="B19" s="119"/>
      <c r="C19" s="119"/>
      <c r="D19" s="119"/>
      <c r="E19" s="119"/>
      <c r="F19" s="78"/>
      <c r="G19" s="119"/>
      <c r="H19" s="121"/>
      <c r="I19" s="122"/>
    </row>
    <row r="20" spans="1:9" ht="13.5" thickBot="1">
      <c r="A20" s="130" t="s">
        <v>303</v>
      </c>
      <c r="B20" s="131"/>
      <c r="C20" s="131"/>
      <c r="D20" s="132"/>
      <c r="E20" s="132"/>
      <c r="F20" s="133"/>
      <c r="G20" s="134"/>
      <c r="H20" s="135">
        <f>'Merl"A"'!X212</f>
        <v>-9131</v>
      </c>
      <c r="I20" s="136">
        <f>'Merl"A"'!Z212</f>
        <v>125952</v>
      </c>
    </row>
    <row r="21" spans="1:9">
      <c r="A21" s="68"/>
      <c r="B21" s="68"/>
      <c r="C21" s="68"/>
      <c r="D21" s="68"/>
      <c r="E21" s="68"/>
      <c r="F21" s="137"/>
      <c r="G21" s="137"/>
      <c r="H21" s="138"/>
      <c r="I21" s="138"/>
    </row>
    <row r="22" spans="1:9" s="2" customFormat="1">
      <c r="A22" s="139"/>
      <c r="B22" s="139"/>
      <c r="C22" s="139"/>
      <c r="D22" s="139"/>
      <c r="E22" s="139"/>
      <c r="F22" s="140"/>
      <c r="G22" s="141"/>
      <c r="H22" s="142"/>
      <c r="I22" s="142"/>
    </row>
    <row r="23" spans="1:9" s="2" customFormat="1">
      <c r="A23" s="143"/>
      <c r="B23" s="139"/>
      <c r="C23" s="139"/>
      <c r="D23" s="139"/>
      <c r="E23" s="139"/>
      <c r="F23" s="140"/>
      <c r="G23" s="140"/>
      <c r="H23" s="142"/>
      <c r="I23" s="142"/>
    </row>
    <row r="24" spans="1:9" s="2" customFormat="1">
      <c r="A24" s="139"/>
      <c r="B24" s="139"/>
      <c r="C24" s="139"/>
      <c r="D24" s="139"/>
      <c r="E24" s="139"/>
      <c r="F24" s="140"/>
      <c r="G24" s="140"/>
      <c r="H24" s="142"/>
      <c r="I24" s="142"/>
    </row>
    <row r="25" spans="1:9" ht="13.5" thickBot="1">
      <c r="A25" s="139"/>
      <c r="B25" s="139"/>
      <c r="C25" s="139"/>
      <c r="D25" s="139"/>
      <c r="E25" s="139"/>
      <c r="F25" s="81"/>
      <c r="G25" s="88"/>
      <c r="H25" s="142"/>
      <c r="I25" s="142"/>
    </row>
    <row r="26" spans="1:9" ht="26.25" thickBot="1">
      <c r="A26" s="144" t="s">
        <v>304</v>
      </c>
      <c r="B26" s="145"/>
      <c r="C26" s="146" t="s">
        <v>305</v>
      </c>
      <c r="D26" s="147"/>
      <c r="E26" s="148"/>
      <c r="F26" s="146" t="s">
        <v>306</v>
      </c>
      <c r="G26" s="149"/>
      <c r="H26" s="150" t="s">
        <v>296</v>
      </c>
      <c r="I26" s="151" t="s">
        <v>297</v>
      </c>
    </row>
    <row r="27" spans="1:9">
      <c r="A27" s="152"/>
      <c r="B27" s="89"/>
      <c r="C27" s="97"/>
      <c r="D27" s="90"/>
      <c r="E27" s="119"/>
      <c r="F27" s="97"/>
      <c r="G27" s="81"/>
      <c r="H27" s="211"/>
      <c r="I27" s="63"/>
    </row>
    <row r="28" spans="1:9">
      <c r="A28" s="92" t="s">
        <v>307</v>
      </c>
      <c r="B28" s="89"/>
      <c r="C28" s="106" t="s">
        <v>308</v>
      </c>
      <c r="D28" s="153"/>
      <c r="E28" s="154"/>
      <c r="F28" s="106" t="s">
        <v>309</v>
      </c>
      <c r="G28" s="81"/>
      <c r="H28" s="251">
        <f>IF('Merl"A"'!X165=0,"",'Merl"A"'!X184/'Merl"A"'!X165)</f>
        <v>-7.8978110997153499E-3</v>
      </c>
      <c r="I28" s="246">
        <f>IF('Merl"A"'!Z165=0,"",'Merl"A"'!Z184/'Merl"A"'!Z165)</f>
        <v>0.16794256428544271</v>
      </c>
    </row>
    <row r="29" spans="1:9" ht="25.5">
      <c r="A29" s="92"/>
      <c r="B29" s="89"/>
      <c r="C29" s="78" t="s">
        <v>310</v>
      </c>
      <c r="D29" s="153"/>
      <c r="E29" s="154"/>
      <c r="F29" s="78" t="s">
        <v>311</v>
      </c>
      <c r="G29" s="81"/>
      <c r="H29" s="251"/>
      <c r="I29" s="246"/>
    </row>
    <row r="30" spans="1:9">
      <c r="A30" s="73"/>
      <c r="B30" s="89"/>
      <c r="C30" s="140"/>
      <c r="D30" s="153"/>
      <c r="E30" s="154"/>
      <c r="F30" s="81"/>
      <c r="G30" s="88"/>
      <c r="H30" s="82"/>
      <c r="I30" s="83"/>
    </row>
    <row r="31" spans="1:9">
      <c r="A31" s="92" t="s">
        <v>312</v>
      </c>
      <c r="B31" s="89"/>
      <c r="C31" s="106" t="s">
        <v>302</v>
      </c>
      <c r="D31" s="153"/>
      <c r="E31" s="154"/>
      <c r="F31" s="106" t="s">
        <v>313</v>
      </c>
      <c r="G31" s="81"/>
      <c r="H31" s="251">
        <f>IF('Merl"A"'!X96=0,"",'Merl"A"'!X209/'Merl"A"'!X96)</f>
        <v>-1.8383144925056119E-2</v>
      </c>
      <c r="I31" s="246">
        <f>IF('Merl"A"'!Z96=0,"",'Merl"A"'!Z209/'Merl"A"'!Z96)</f>
        <v>1</v>
      </c>
    </row>
    <row r="32" spans="1:9">
      <c r="A32" s="92"/>
      <c r="B32" s="89"/>
      <c r="C32" s="97" t="s">
        <v>314</v>
      </c>
      <c r="D32" s="153"/>
      <c r="E32" s="154"/>
      <c r="F32" s="78" t="s">
        <v>280</v>
      </c>
      <c r="G32" s="81"/>
      <c r="H32" s="251"/>
      <c r="I32" s="246"/>
    </row>
    <row r="33" spans="1:9">
      <c r="A33" s="73"/>
      <c r="B33" s="89"/>
      <c r="C33" s="119"/>
      <c r="D33" s="153"/>
      <c r="E33" s="154"/>
      <c r="F33" s="81"/>
      <c r="G33" s="81"/>
      <c r="H33" s="82"/>
      <c r="I33" s="83"/>
    </row>
    <row r="34" spans="1:9">
      <c r="A34" s="92" t="s">
        <v>315</v>
      </c>
      <c r="B34" s="89"/>
      <c r="C34" s="106" t="s">
        <v>302</v>
      </c>
      <c r="D34" s="153"/>
      <c r="E34" s="154"/>
      <c r="F34" s="106" t="s">
        <v>313</v>
      </c>
      <c r="G34" s="119"/>
      <c r="H34" s="251">
        <f>IF('Merl"A"'!X72=0,"",'Merl"A"'!X209/'Merl"A"'!X72)</f>
        <v>-1.0304950235814188E-2</v>
      </c>
      <c r="I34" s="246" t="str">
        <f>IF('Merl"A"'!Z72=0,"",'Merl"A"'!Z209/'Merl"A"'!Z72)</f>
        <v/>
      </c>
    </row>
    <row r="35" spans="1:9">
      <c r="A35" s="92"/>
      <c r="B35" s="89"/>
      <c r="C35" s="140" t="s">
        <v>316</v>
      </c>
      <c r="D35" s="90"/>
      <c r="E35" s="119"/>
      <c r="F35" s="140" t="s">
        <v>317</v>
      </c>
      <c r="G35" s="119"/>
      <c r="H35" s="251"/>
      <c r="I35" s="246"/>
    </row>
    <row r="36" spans="1:9" ht="13.5" thickBot="1">
      <c r="A36" s="155"/>
      <c r="B36" s="156"/>
      <c r="C36" s="157"/>
      <c r="D36" s="158"/>
      <c r="E36" s="157"/>
      <c r="F36" s="159"/>
      <c r="G36" s="157"/>
      <c r="H36" s="160"/>
      <c r="I36" s="161"/>
    </row>
    <row r="37" spans="1:9">
      <c r="A37" s="119"/>
      <c r="B37" s="119"/>
      <c r="C37" s="119"/>
      <c r="D37" s="119"/>
      <c r="E37" s="119"/>
      <c r="F37" s="140"/>
      <c r="G37" s="119"/>
      <c r="H37" s="162"/>
      <c r="I37" s="162"/>
    </row>
    <row r="38" spans="1:9">
      <c r="F38" s="49"/>
      <c r="G38" s="49"/>
      <c r="H38" s="50"/>
      <c r="I38" s="50"/>
    </row>
    <row r="39" spans="1:9" ht="15">
      <c r="A39" s="48" t="str">
        <f>A1</f>
        <v>MÜLLEX-KÖRMEND KFT</v>
      </c>
      <c r="B39" s="48"/>
      <c r="C39" s="48"/>
      <c r="D39" s="48"/>
      <c r="E39" s="48"/>
      <c r="F39" s="48"/>
      <c r="G39" s="48"/>
      <c r="H39" s="48"/>
      <c r="I39" s="48"/>
    </row>
    <row r="41" spans="1:9" ht="15">
      <c r="A41" s="48" t="s">
        <v>318</v>
      </c>
      <c r="B41" s="48"/>
      <c r="C41" s="48"/>
      <c r="D41" s="48"/>
      <c r="E41" s="48"/>
      <c r="F41" s="48"/>
      <c r="G41" s="48"/>
      <c r="H41" s="48"/>
      <c r="I41" s="48"/>
    </row>
    <row r="42" spans="1:9" ht="15">
      <c r="A42" s="48"/>
      <c r="B42" s="48"/>
      <c r="C42" s="49"/>
      <c r="D42" s="49"/>
      <c r="E42" s="49"/>
      <c r="F42" s="49"/>
      <c r="G42" s="49"/>
      <c r="H42" s="50"/>
      <c r="I42" s="50"/>
    </row>
    <row r="43" spans="1:9" ht="15">
      <c r="A43" s="48">
        <f>A5</f>
        <v>39813</v>
      </c>
      <c r="B43" s="48"/>
      <c r="C43" s="48"/>
      <c r="D43" s="48"/>
      <c r="E43" s="48"/>
      <c r="F43" s="48"/>
      <c r="G43" s="48"/>
      <c r="H43" s="48"/>
      <c r="I43" s="48"/>
    </row>
    <row r="44" spans="1:9">
      <c r="F44" s="140"/>
      <c r="G44" s="119"/>
      <c r="H44" s="162"/>
      <c r="I44" s="162"/>
    </row>
    <row r="45" spans="1:9" ht="13.5" thickBot="1">
      <c r="A45" s="119"/>
      <c r="B45" s="119"/>
      <c r="C45" s="119"/>
      <c r="D45" s="119"/>
      <c r="E45" s="119"/>
      <c r="F45" s="140"/>
      <c r="G45" s="119"/>
      <c r="H45" s="162"/>
      <c r="I45" s="162"/>
    </row>
    <row r="46" spans="1:9">
      <c r="A46" s="163" t="s">
        <v>319</v>
      </c>
      <c r="B46" s="164"/>
      <c r="C46" s="165" t="s">
        <v>32</v>
      </c>
      <c r="D46" s="166"/>
      <c r="E46" s="166"/>
      <c r="F46" s="167"/>
      <c r="G46" s="165" t="s">
        <v>34</v>
      </c>
      <c r="H46" s="166"/>
      <c r="I46" s="167"/>
    </row>
    <row r="47" spans="1:9" ht="13.5" thickBot="1">
      <c r="A47" s="168"/>
      <c r="B47" s="169"/>
      <c r="C47" s="170" t="s">
        <v>320</v>
      </c>
      <c r="D47" s="171" t="s">
        <v>321</v>
      </c>
      <c r="E47" s="172"/>
      <c r="F47" s="173"/>
      <c r="G47" s="174" t="s">
        <v>320</v>
      </c>
      <c r="H47" s="175"/>
      <c r="I47" s="176" t="s">
        <v>321</v>
      </c>
    </row>
    <row r="48" spans="1:9" s="182" customFormat="1" ht="18" customHeight="1">
      <c r="A48" s="177" t="s">
        <v>322</v>
      </c>
      <c r="B48" s="178"/>
      <c r="C48" s="179">
        <f>'Merl"A"'!X165</f>
        <v>729316</v>
      </c>
      <c r="D48" s="64" t="s">
        <v>3</v>
      </c>
      <c r="E48" s="65"/>
      <c r="F48" s="66"/>
      <c r="G48" s="180">
        <f>'Merl"A"'!Z165</f>
        <v>762731</v>
      </c>
      <c r="H48" s="181"/>
      <c r="I48" s="44" t="s">
        <v>3</v>
      </c>
    </row>
    <row r="49" spans="1:9" s="182" customFormat="1" ht="36" customHeight="1">
      <c r="A49" s="183" t="s">
        <v>323</v>
      </c>
      <c r="B49" s="184"/>
      <c r="C49" s="185">
        <f>'Merl"A"'!X166</f>
        <v>-376</v>
      </c>
      <c r="D49" s="45" t="s">
        <v>3</v>
      </c>
      <c r="E49" s="212"/>
      <c r="F49" s="213"/>
      <c r="G49" s="186">
        <f>'Merl"A"'!Z166</f>
        <v>-6191</v>
      </c>
      <c r="H49" s="187"/>
      <c r="I49" s="214" t="s">
        <v>3</v>
      </c>
    </row>
    <row r="50" spans="1:9" s="182" customFormat="1" ht="36" customHeight="1">
      <c r="A50" s="183" t="s">
        <v>324</v>
      </c>
      <c r="B50" s="184"/>
      <c r="C50" s="185">
        <f>'Merl"A"'!X167</f>
        <v>0</v>
      </c>
      <c r="D50" s="45" t="s">
        <v>3</v>
      </c>
      <c r="E50" s="212"/>
      <c r="F50" s="213"/>
      <c r="G50" s="186">
        <f>'Merl"A"'!Z167</f>
        <v>62</v>
      </c>
      <c r="H50" s="187"/>
      <c r="I50" s="214" t="s">
        <v>3</v>
      </c>
    </row>
    <row r="51" spans="1:9" s="199" customFormat="1" ht="25.5">
      <c r="A51" s="206" t="s">
        <v>325</v>
      </c>
      <c r="B51" s="207"/>
      <c r="C51" s="208">
        <f>'Merl"A"'!X165+'Merl"A"'!X168</f>
        <v>728940</v>
      </c>
      <c r="D51" s="215" t="s">
        <v>3</v>
      </c>
      <c r="E51" s="216"/>
      <c r="F51" s="217"/>
      <c r="G51" s="209">
        <f>'Merl"A"'!Z165+'Merl"A"'!Z168</f>
        <v>756602</v>
      </c>
      <c r="H51" s="210"/>
      <c r="I51" s="218" t="s">
        <v>3</v>
      </c>
    </row>
    <row r="52" spans="1:9" s="182" customFormat="1" ht="18" customHeight="1" thickBot="1">
      <c r="A52" s="177" t="s">
        <v>326</v>
      </c>
      <c r="B52" s="178"/>
      <c r="C52" s="179">
        <f>'Merl"A"'!X169</f>
        <v>19207</v>
      </c>
      <c r="D52" s="219" t="s">
        <v>3</v>
      </c>
      <c r="E52" s="220"/>
      <c r="F52" s="221"/>
      <c r="G52" s="188">
        <f>'Merl"A"'!Z169</f>
        <v>18878</v>
      </c>
      <c r="H52" s="189"/>
      <c r="I52" s="44" t="s">
        <v>3</v>
      </c>
    </row>
    <row r="53" spans="1:9" s="199" customFormat="1" ht="18" customHeight="1" thickBot="1">
      <c r="A53" s="190" t="s">
        <v>327</v>
      </c>
      <c r="B53" s="191"/>
      <c r="C53" s="192">
        <f>C51+C52</f>
        <v>748147</v>
      </c>
      <c r="D53" s="193">
        <v>1</v>
      </c>
      <c r="E53" s="194"/>
      <c r="F53" s="195"/>
      <c r="G53" s="196">
        <f>G51+G52</f>
        <v>775480</v>
      </c>
      <c r="H53" s="197"/>
      <c r="I53" s="198">
        <v>1</v>
      </c>
    </row>
    <row r="54" spans="1:9" s="182" customFormat="1" ht="18" customHeight="1">
      <c r="A54" s="177" t="s">
        <v>328</v>
      </c>
      <c r="B54" s="178"/>
      <c r="C54" s="179">
        <f>'Merl"A"'!X171</f>
        <v>153216</v>
      </c>
      <c r="D54" s="222">
        <f>IF(C53=0,"",C54/C53)</f>
        <v>0.20479397765412413</v>
      </c>
      <c r="E54" s="223"/>
      <c r="F54" s="224"/>
      <c r="G54" s="180">
        <f>'Merl"A"'!Z171</f>
        <v>121219</v>
      </c>
      <c r="H54" s="181"/>
      <c r="I54" s="225">
        <f>IF(G53=0,"",G54/G53)</f>
        <v>0.1563147985763656</v>
      </c>
    </row>
    <row r="55" spans="1:9" s="182" customFormat="1" ht="18" customHeight="1">
      <c r="A55" s="183" t="s">
        <v>329</v>
      </c>
      <c r="B55" s="184"/>
      <c r="C55" s="185">
        <f>'Merl"A"'!X172</f>
        <v>102250</v>
      </c>
      <c r="D55" s="226">
        <f>IF(C53=0,"",C55/C53)</f>
        <v>0.13667100182183448</v>
      </c>
      <c r="E55" s="227"/>
      <c r="F55" s="228"/>
      <c r="G55" s="186">
        <f>'Merl"A"'!Z172</f>
        <v>58291</v>
      </c>
      <c r="H55" s="187"/>
      <c r="I55" s="229">
        <f>IF(G53=0,"",G55/G53)</f>
        <v>7.5167638108010526E-2</v>
      </c>
    </row>
    <row r="56" spans="1:9" s="182" customFormat="1" ht="18" customHeight="1">
      <c r="A56" s="183" t="s">
        <v>330</v>
      </c>
      <c r="B56" s="184"/>
      <c r="C56" s="185">
        <f>'Merl"A"'!X173</f>
        <v>28113</v>
      </c>
      <c r="D56" s="226">
        <f>IF(C53=0,"",C56/C53)</f>
        <v>3.7576839845645305E-2</v>
      </c>
      <c r="E56" s="227"/>
      <c r="F56" s="228"/>
      <c r="G56" s="186">
        <f>'Merl"A"'!Z173</f>
        <v>18764</v>
      </c>
      <c r="H56" s="187"/>
      <c r="I56" s="229">
        <f>IF(G53=0,"",G56/G53)</f>
        <v>2.4196626605457267E-2</v>
      </c>
    </row>
    <row r="57" spans="1:9" s="182" customFormat="1">
      <c r="A57" s="183" t="s">
        <v>331</v>
      </c>
      <c r="B57" s="184"/>
      <c r="C57" s="185">
        <f>'Merl"A"'!X174</f>
        <v>83953</v>
      </c>
      <c r="D57" s="226">
        <f>IF(C53=0,"",C57/C53)</f>
        <v>0.11221457815108528</v>
      </c>
      <c r="E57" s="227"/>
      <c r="F57" s="228"/>
      <c r="G57" s="186">
        <f>'Merl"A"'!Z174</f>
        <v>101509</v>
      </c>
      <c r="H57" s="187"/>
      <c r="I57" s="229">
        <f>IF(G53=0,"",G57/G53)</f>
        <v>0.13089828235415485</v>
      </c>
    </row>
    <row r="58" spans="1:9" s="182" customFormat="1" ht="26.25" thickBot="1">
      <c r="A58" s="177" t="s">
        <v>332</v>
      </c>
      <c r="B58" s="178"/>
      <c r="C58" s="179">
        <f>'Merl"A"'!X175</f>
        <v>30240</v>
      </c>
      <c r="D58" s="230">
        <f>IF(C53=0,"",C58/C53)</f>
        <v>4.0419864010682392E-2</v>
      </c>
      <c r="E58" s="231"/>
      <c r="F58" s="232"/>
      <c r="G58" s="188">
        <f>'Merl"A"'!Z175</f>
        <v>35404</v>
      </c>
      <c r="H58" s="189"/>
      <c r="I58" s="225">
        <f>IF(G53=0,"",G58/G53)</f>
        <v>4.5654304430804149E-2</v>
      </c>
    </row>
    <row r="59" spans="1:9" s="199" customFormat="1" ht="36" customHeight="1" thickBot="1">
      <c r="A59" s="190" t="s">
        <v>333</v>
      </c>
      <c r="B59" s="191"/>
      <c r="C59" s="192">
        <f>C54+C55+C56+C57+C58</f>
        <v>397772</v>
      </c>
      <c r="D59" s="193">
        <f>IF(C53=0,"",C59/C53)</f>
        <v>0.53167626148337155</v>
      </c>
      <c r="E59" s="194"/>
      <c r="F59" s="195"/>
      <c r="G59" s="196">
        <f>G54+G55+G56+G57+G58</f>
        <v>335187</v>
      </c>
      <c r="H59" s="200"/>
      <c r="I59" s="233">
        <f>IF(G53=0,"",G59/G53)</f>
        <v>0.43223165007479236</v>
      </c>
    </row>
    <row r="60" spans="1:9" s="182" customFormat="1" ht="18" customHeight="1">
      <c r="A60" s="177" t="s">
        <v>334</v>
      </c>
      <c r="B60" s="178"/>
      <c r="C60" s="179">
        <f>'Merl"A"'!X177</f>
        <v>147895</v>
      </c>
      <c r="D60" s="222">
        <f>IF(C53=0,"",C60/C53)</f>
        <v>0.19768173901653016</v>
      </c>
      <c r="E60" s="223"/>
      <c r="F60" s="224"/>
      <c r="G60" s="180">
        <f>'Merl"A"'!Z177</f>
        <v>102350</v>
      </c>
      <c r="H60" s="181"/>
      <c r="I60" s="225">
        <f>IF(G53=0,"",G60/G53)</f>
        <v>0.13198277196059216</v>
      </c>
    </row>
    <row r="61" spans="1:9" s="182" customFormat="1">
      <c r="A61" s="183" t="s">
        <v>335</v>
      </c>
      <c r="B61" s="184"/>
      <c r="C61" s="185">
        <f>'Merl"A"'!X178</f>
        <v>17923</v>
      </c>
      <c r="D61" s="226">
        <f>IF(C53=0,"",C61/C53)</f>
        <v>2.3956521913474225E-2</v>
      </c>
      <c r="E61" s="227"/>
      <c r="F61" s="228"/>
      <c r="G61" s="186">
        <f>'Merl"A"'!Z178</f>
        <v>11521</v>
      </c>
      <c r="H61" s="187"/>
      <c r="I61" s="229">
        <f>IF(G53=0,"",G61/G53)</f>
        <v>1.4856604941455614E-2</v>
      </c>
    </row>
    <row r="62" spans="1:9" s="182" customFormat="1" ht="18" customHeight="1" thickBot="1">
      <c r="A62" s="177" t="s">
        <v>336</v>
      </c>
      <c r="B62" s="178"/>
      <c r="C62" s="179">
        <f>'Merl"A"'!X179</f>
        <v>34489</v>
      </c>
      <c r="D62" s="230">
        <f>IF(C53=0,"",C62/C53)</f>
        <v>4.6099229162183369E-2</v>
      </c>
      <c r="E62" s="231"/>
      <c r="F62" s="232"/>
      <c r="G62" s="188">
        <f>'Merl"A"'!Z179</f>
        <v>25117</v>
      </c>
      <c r="H62" s="189"/>
      <c r="I62" s="225">
        <f>IF(G53=0,"",G62/G53)</f>
        <v>3.238897199154072E-2</v>
      </c>
    </row>
    <row r="63" spans="1:9" s="199" customFormat="1" ht="36" customHeight="1" thickBot="1">
      <c r="A63" s="190" t="s">
        <v>337</v>
      </c>
      <c r="B63" s="191"/>
      <c r="C63" s="192">
        <f>C60+C61+C62</f>
        <v>200307</v>
      </c>
      <c r="D63" s="193">
        <f>IF(C53=0,"",C63/C53)</f>
        <v>0.26773749009218778</v>
      </c>
      <c r="E63" s="194"/>
      <c r="F63" s="195"/>
      <c r="G63" s="196">
        <f>G60+G61+G62</f>
        <v>138988</v>
      </c>
      <c r="H63" s="197"/>
      <c r="I63" s="233">
        <f>IF(G53=0,"",G63/G53)</f>
        <v>0.17922834889358849</v>
      </c>
    </row>
    <row r="64" spans="1:9" s="182" customFormat="1" ht="18" customHeight="1">
      <c r="A64" s="177" t="s">
        <v>251</v>
      </c>
      <c r="B64" s="178"/>
      <c r="C64" s="179">
        <f>'Merl"A"'!X181</f>
        <v>73210</v>
      </c>
      <c r="D64" s="234">
        <f>IF(C53=0,"",C64/C53)</f>
        <v>9.7855100668718845E-2</v>
      </c>
      <c r="E64" s="235"/>
      <c r="F64" s="236"/>
      <c r="G64" s="201">
        <f>'Merl"A"'!Z181</f>
        <v>63157</v>
      </c>
      <c r="H64" s="202"/>
      <c r="I64" s="225">
        <f>IF(G53=0,"",G64/G53)</f>
        <v>8.1442461443235151E-2</v>
      </c>
    </row>
    <row r="65" spans="1:9" s="182" customFormat="1" ht="18" customHeight="1" thickBot="1">
      <c r="A65" s="203" t="s">
        <v>253</v>
      </c>
      <c r="B65" s="204"/>
      <c r="C65" s="205">
        <f>'Merl"A"'!X182</f>
        <v>82618</v>
      </c>
      <c r="D65" s="230">
        <f>IF(C53=0,"",C65/C53)</f>
        <v>0.11043016947204226</v>
      </c>
      <c r="E65" s="231"/>
      <c r="F65" s="232"/>
      <c r="G65" s="188">
        <f>'Merl"A"'!Z182</f>
        <v>110053</v>
      </c>
      <c r="H65" s="189"/>
      <c r="I65" s="237">
        <f>IF(G53=0,"",G65/G53)</f>
        <v>0.14191597462216948</v>
      </c>
    </row>
    <row r="66" spans="1:9" s="199" customFormat="1" ht="13.5" thickBot="1">
      <c r="A66" s="190" t="s">
        <v>338</v>
      </c>
      <c r="B66" s="191"/>
      <c r="C66" s="192">
        <f>C59+C63+C64+C65</f>
        <v>753907</v>
      </c>
      <c r="D66" s="193">
        <f>IF(C53=0,"",C66/C53)</f>
        <v>1.0076990217163204</v>
      </c>
      <c r="E66" s="194"/>
      <c r="F66" s="195"/>
      <c r="G66" s="196">
        <f>G59+G63+G64+G65</f>
        <v>647385</v>
      </c>
      <c r="H66" s="197"/>
      <c r="I66" s="233">
        <f>IF(G53=0,"",G66/G53)</f>
        <v>0.8348184350337855</v>
      </c>
    </row>
    <row r="67" spans="1:9" s="199" customFormat="1" ht="36" customHeight="1" thickBot="1">
      <c r="A67" s="190" t="s">
        <v>339</v>
      </c>
      <c r="B67" s="191"/>
      <c r="C67" s="192">
        <f>'Merl"A"'!X184</f>
        <v>-5760</v>
      </c>
      <c r="D67" s="193">
        <f>IF(C53=0,"",C67/C53)</f>
        <v>-7.6990217163204555E-3</v>
      </c>
      <c r="E67" s="194"/>
      <c r="F67" s="195"/>
      <c r="G67" s="196">
        <f>'Merl"A"'!Z184</f>
        <v>128095</v>
      </c>
      <c r="H67" s="197"/>
      <c r="I67" s="233">
        <f>IF(G53=0,"",G67/G53)</f>
        <v>0.16518156496621447</v>
      </c>
    </row>
    <row r="68" spans="1:9">
      <c r="A68" s="119"/>
      <c r="B68" s="119"/>
      <c r="C68" s="119"/>
      <c r="D68" s="119"/>
      <c r="E68" s="119"/>
      <c r="F68" s="140"/>
      <c r="G68" s="119"/>
      <c r="H68" s="162"/>
      <c r="I68" s="162"/>
    </row>
    <row r="69" spans="1:9">
      <c r="A69" s="119"/>
      <c r="B69" s="119"/>
      <c r="C69" s="119"/>
      <c r="D69" s="119"/>
      <c r="E69" s="119"/>
      <c r="F69" s="140"/>
      <c r="G69" s="119"/>
      <c r="H69" s="162"/>
      <c r="I69" s="162"/>
    </row>
    <row r="70" spans="1:9" ht="15">
      <c r="A70" s="48" t="str">
        <f>A1</f>
        <v>MÜLLEX-KÖRMEND KFT</v>
      </c>
      <c r="B70" s="48"/>
      <c r="C70" s="48"/>
      <c r="D70" s="48"/>
      <c r="E70" s="48"/>
      <c r="F70" s="48"/>
      <c r="G70" s="48"/>
      <c r="H70" s="48"/>
      <c r="I70" s="48"/>
    </row>
    <row r="72" spans="1:9" ht="15">
      <c r="A72" s="48" t="s">
        <v>340</v>
      </c>
      <c r="B72" s="48"/>
      <c r="C72" s="48"/>
      <c r="D72" s="48"/>
      <c r="E72" s="48"/>
      <c r="F72" s="48"/>
      <c r="G72" s="48"/>
      <c r="H72" s="48"/>
      <c r="I72" s="48"/>
    </row>
    <row r="74" spans="1:9" ht="15">
      <c r="A74" s="48">
        <f>A5</f>
        <v>39813</v>
      </c>
      <c r="B74" s="48"/>
      <c r="C74" s="48"/>
      <c r="D74" s="48"/>
      <c r="E74" s="48"/>
      <c r="F74" s="48"/>
      <c r="G74" s="48"/>
      <c r="H74" s="48"/>
      <c r="I74" s="48"/>
    </row>
    <row r="75" spans="1:9" ht="13.5" thickBot="1"/>
    <row r="76" spans="1:9" ht="26.25" thickBot="1">
      <c r="A76" s="55" t="s">
        <v>304</v>
      </c>
      <c r="B76" s="56"/>
      <c r="C76" s="57" t="s">
        <v>305</v>
      </c>
      <c r="D76" s="58"/>
      <c r="E76" s="56"/>
      <c r="F76" s="57" t="s">
        <v>306</v>
      </c>
      <c r="G76" s="58"/>
      <c r="H76" s="59" t="s">
        <v>296</v>
      </c>
      <c r="I76" s="60" t="s">
        <v>297</v>
      </c>
    </row>
    <row r="77" spans="1:9">
      <c r="A77" s="62"/>
      <c r="B77" s="67" t="s">
        <v>341</v>
      </c>
      <c r="C77" s="68" t="s">
        <v>341</v>
      </c>
      <c r="D77" s="69"/>
      <c r="E77" s="67"/>
      <c r="F77" s="70"/>
      <c r="G77" s="69"/>
      <c r="H77" s="238"/>
      <c r="I77" s="239"/>
    </row>
    <row r="78" spans="1:9">
      <c r="A78" s="92" t="s">
        <v>342</v>
      </c>
      <c r="B78" s="89"/>
      <c r="C78" s="75" t="s">
        <v>343</v>
      </c>
      <c r="D78" s="90"/>
      <c r="E78" s="89"/>
      <c r="F78" s="75" t="s">
        <v>344</v>
      </c>
      <c r="G78" s="90"/>
      <c r="H78" s="252">
        <f>IF('Merl"A"'!X123=0,"",'Merl"A"'!X45/'Merl"A"'!X123)</f>
        <v>2.2966914854116589</v>
      </c>
      <c r="I78" s="247" t="str">
        <f>IF('Merl"A"'!Z123=0,"",'Merl"A"'!Z45/'Merl"A"'!Z123)</f>
        <v/>
      </c>
    </row>
    <row r="79" spans="1:9">
      <c r="A79" s="105"/>
      <c r="B79" s="74"/>
      <c r="C79" s="78" t="s">
        <v>345</v>
      </c>
      <c r="D79" s="76" t="s">
        <v>341</v>
      </c>
      <c r="E79" s="77" t="s">
        <v>341</v>
      </c>
      <c r="F79" s="91" t="s">
        <v>346</v>
      </c>
      <c r="G79" s="76"/>
      <c r="H79" s="252"/>
      <c r="I79" s="247"/>
    </row>
    <row r="80" spans="1:9">
      <c r="A80" s="73"/>
      <c r="B80" s="74"/>
      <c r="C80" s="88"/>
      <c r="D80" s="76"/>
      <c r="E80" s="77"/>
      <c r="F80" s="81"/>
      <c r="G80" s="76"/>
      <c r="H80" s="240"/>
      <c r="I80" s="241"/>
    </row>
    <row r="81" spans="1:9" ht="9.75" customHeight="1">
      <c r="A81" s="92" t="s">
        <v>347</v>
      </c>
      <c r="B81" s="89"/>
      <c r="C81" s="75" t="s">
        <v>348</v>
      </c>
      <c r="D81" s="90" t="s">
        <v>341</v>
      </c>
      <c r="E81" s="89" t="s">
        <v>341</v>
      </c>
      <c r="F81" s="75" t="s">
        <v>349</v>
      </c>
      <c r="G81" s="90"/>
      <c r="H81" s="252">
        <f>IF('Merl"A"'!X123=0,"",('Merl"A"'!X64+'Merl"A"'!X59+'Merl"A"'!X53)/'Merl"A"'!X123)</f>
        <v>2.2062691759004123</v>
      </c>
      <c r="I81" s="247" t="str">
        <f>IF('Merl"A"'!Z123=0,"",('Merl"A"'!Z64+'Merl"A"'!Z59+'Merl"A"'!Z53)/'Merl"A"'!Z123)</f>
        <v/>
      </c>
    </row>
    <row r="82" spans="1:9">
      <c r="A82" s="93"/>
      <c r="B82" s="94"/>
      <c r="C82" s="78" t="s">
        <v>345</v>
      </c>
      <c r="D82" s="95"/>
      <c r="E82" s="96"/>
      <c r="F82" s="91" t="s">
        <v>346</v>
      </c>
      <c r="G82" s="95"/>
      <c r="H82" s="252"/>
      <c r="I82" s="247"/>
    </row>
    <row r="83" spans="1:9">
      <c r="A83" s="73"/>
      <c r="B83" s="74"/>
      <c r="C83" s="81"/>
      <c r="D83" s="79"/>
      <c r="E83" s="80"/>
      <c r="F83" s="81"/>
      <c r="G83" s="79"/>
      <c r="H83" s="240"/>
      <c r="I83" s="241"/>
    </row>
    <row r="84" spans="1:9" ht="12.75" customHeight="1">
      <c r="A84" s="92" t="s">
        <v>350</v>
      </c>
      <c r="B84" s="89"/>
      <c r="C84" s="75" t="s">
        <v>351</v>
      </c>
      <c r="D84" s="90"/>
      <c r="E84" s="89"/>
      <c r="F84" s="75" t="s">
        <v>352</v>
      </c>
      <c r="G84" s="90"/>
      <c r="H84" s="252">
        <f>IF('Merl"A"'!X123=0,"",('Merl"A"'!X64+'Merl"A"'!X59)/'Merl"A"'!X123)</f>
        <v>0.9563620019151472</v>
      </c>
      <c r="I84" s="247" t="str">
        <f>IF('Merl"A"'!Z123=0,"",('Merl"A"'!Z64+'Merl"A"'!Z59)/'Merl"A"'!Z123)</f>
        <v/>
      </c>
    </row>
    <row r="85" spans="1:9">
      <c r="A85" s="93"/>
      <c r="B85" s="94"/>
      <c r="C85" s="78" t="s">
        <v>345</v>
      </c>
      <c r="D85" s="95" t="s">
        <v>341</v>
      </c>
      <c r="E85" s="96" t="s">
        <v>341</v>
      </c>
      <c r="F85" s="91" t="s">
        <v>346</v>
      </c>
      <c r="G85" s="95"/>
      <c r="H85" s="252"/>
      <c r="I85" s="247"/>
    </row>
    <row r="86" spans="1:9">
      <c r="A86" s="73"/>
      <c r="B86" s="74"/>
      <c r="C86" s="88"/>
      <c r="D86" s="76"/>
      <c r="E86" s="77"/>
      <c r="F86" s="81"/>
      <c r="G86" s="76"/>
      <c r="H86" s="240"/>
      <c r="I86" s="241"/>
    </row>
    <row r="87" spans="1:9">
      <c r="A87" s="92" t="s">
        <v>353</v>
      </c>
      <c r="B87" s="89"/>
      <c r="C87" s="81" t="s">
        <v>354</v>
      </c>
      <c r="D87" s="90"/>
      <c r="E87" s="89"/>
      <c r="F87" s="249" t="s">
        <v>355</v>
      </c>
      <c r="G87" s="90"/>
      <c r="H87" s="250">
        <f>'Merl"A"'!X45-'Merl"A"'!X123</f>
        <v>199059</v>
      </c>
      <c r="I87" s="248">
        <f>'Merl"A"'!Z45-'Merl"A"'!Z123</f>
        <v>0</v>
      </c>
    </row>
    <row r="88" spans="1:9">
      <c r="A88" s="93"/>
      <c r="B88" s="94"/>
      <c r="C88" s="78" t="s">
        <v>345</v>
      </c>
      <c r="D88" s="95" t="s">
        <v>341</v>
      </c>
      <c r="E88" s="96" t="s">
        <v>341</v>
      </c>
      <c r="F88" s="249"/>
      <c r="G88" s="95"/>
      <c r="H88" s="250"/>
      <c r="I88" s="248"/>
    </row>
    <row r="89" spans="1:9">
      <c r="A89" s="73"/>
      <c r="B89" s="74"/>
      <c r="C89" s="81"/>
      <c r="D89" s="79"/>
      <c r="E89" s="80"/>
      <c r="F89" s="81"/>
      <c r="G89" s="79"/>
      <c r="H89" s="240"/>
      <c r="I89" s="241"/>
    </row>
    <row r="90" spans="1:9">
      <c r="A90" s="107" t="s">
        <v>356</v>
      </c>
      <c r="B90" s="74"/>
      <c r="C90" s="106" t="s">
        <v>357</v>
      </c>
      <c r="D90" s="76" t="s">
        <v>341</v>
      </c>
      <c r="E90" s="77" t="s">
        <v>341</v>
      </c>
      <c r="F90" s="75" t="s">
        <v>358</v>
      </c>
      <c r="G90" s="76"/>
      <c r="H90" s="252">
        <f>IF('Merl"A"'!X165=0,"",'Merl"A"'!X54/('Merl"A"'!X165/365))</f>
        <v>88.660073274136309</v>
      </c>
      <c r="I90" s="247">
        <f>IF('Merl"A"'!Z165=0,"",'Merl"A"'!Z54/('Merl"A"'!Z165/365))</f>
        <v>0</v>
      </c>
    </row>
    <row r="91" spans="1:9">
      <c r="A91" s="73" t="s">
        <v>359</v>
      </c>
      <c r="B91" s="86"/>
      <c r="C91" s="81" t="s">
        <v>360</v>
      </c>
      <c r="D91" s="76"/>
      <c r="E91" s="77"/>
      <c r="F91" s="81" t="s">
        <v>361</v>
      </c>
      <c r="G91" s="79"/>
      <c r="H91" s="252"/>
      <c r="I91" s="247"/>
    </row>
    <row r="92" spans="1:9">
      <c r="A92" s="73"/>
      <c r="B92" s="74"/>
      <c r="C92" s="81"/>
      <c r="D92" s="79"/>
      <c r="E92" s="80"/>
      <c r="F92" s="81"/>
      <c r="G92" s="79"/>
      <c r="H92" s="240"/>
      <c r="I92" s="241"/>
    </row>
    <row r="93" spans="1:9">
      <c r="A93" s="107" t="s">
        <v>362</v>
      </c>
      <c r="B93" s="74"/>
      <c r="C93" s="106" t="s">
        <v>363</v>
      </c>
      <c r="D93" s="76" t="s">
        <v>341</v>
      </c>
      <c r="E93" s="77" t="s">
        <v>341</v>
      </c>
      <c r="F93" s="75" t="s">
        <v>364</v>
      </c>
      <c r="G93" s="76"/>
      <c r="H93" s="252">
        <f>IF('Merl"A"'!X174=0,"",'Merl"A"'!X46/('Merl"A"'!X174/365))</f>
        <v>60.350017271568618</v>
      </c>
      <c r="I93" s="247">
        <f>IF('Merl"A"'!Z174=0,"",'Merl"A"'!Z46/('Merl"A"'!Z174/365))</f>
        <v>0</v>
      </c>
    </row>
    <row r="94" spans="1:9">
      <c r="A94" s="73" t="s">
        <v>359</v>
      </c>
      <c r="B94" s="86"/>
      <c r="C94" s="81" t="s">
        <v>365</v>
      </c>
      <c r="D94" s="76"/>
      <c r="E94" s="77"/>
      <c r="F94" s="81" t="s">
        <v>366</v>
      </c>
      <c r="G94" s="79"/>
      <c r="H94" s="252"/>
      <c r="I94" s="247"/>
    </row>
    <row r="95" spans="1:9" ht="22.5">
      <c r="A95" s="108" t="s">
        <v>367</v>
      </c>
      <c r="B95" s="74"/>
      <c r="C95" s="81"/>
      <c r="D95" s="79"/>
      <c r="E95" s="80"/>
      <c r="F95" s="81"/>
      <c r="G95" s="79"/>
      <c r="H95" s="240"/>
      <c r="I95" s="241"/>
    </row>
    <row r="96" spans="1:9">
      <c r="A96" s="73"/>
      <c r="B96" s="74"/>
      <c r="C96" s="81"/>
      <c r="D96" s="79"/>
      <c r="E96" s="80"/>
      <c r="F96" s="81"/>
      <c r="G96" s="79"/>
      <c r="H96" s="240"/>
      <c r="I96" s="241"/>
    </row>
    <row r="97" spans="1:9">
      <c r="A97" s="107" t="s">
        <v>362</v>
      </c>
      <c r="B97" s="74"/>
      <c r="C97" s="75" t="s">
        <v>368</v>
      </c>
      <c r="D97" s="76"/>
      <c r="E97" s="77"/>
      <c r="F97" s="75" t="s">
        <v>364</v>
      </c>
      <c r="G97" s="76"/>
      <c r="H97" s="252" t="e">
        <f>IF('Merl"A"'!#REF!=0,"",'Merl"A"'!X46/('Merl"A"'!#REF!/365))</f>
        <v>#REF!</v>
      </c>
      <c r="I97" s="247" t="e">
        <f>IF('Merl"A"'!#REF!=0,"",'Merl"A"'!Z46/('Merl"A"'!#REF!/365))</f>
        <v>#REF!</v>
      </c>
    </row>
    <row r="98" spans="1:9" ht="25.5">
      <c r="A98" s="73" t="s">
        <v>359</v>
      </c>
      <c r="B98" s="74"/>
      <c r="C98" s="78" t="s">
        <v>369</v>
      </c>
      <c r="D98" s="79" t="s">
        <v>341</v>
      </c>
      <c r="E98" s="80" t="s">
        <v>341</v>
      </c>
      <c r="F98" s="81" t="s">
        <v>370</v>
      </c>
      <c r="G98" s="79"/>
      <c r="H98" s="252"/>
      <c r="I98" s="247"/>
    </row>
    <row r="99" spans="1:9" ht="34.5" customHeight="1">
      <c r="A99" s="108" t="s">
        <v>371</v>
      </c>
      <c r="B99" s="74"/>
      <c r="C99" s="81"/>
      <c r="D99" s="79"/>
      <c r="E99" s="80"/>
      <c r="F99" s="81"/>
      <c r="G99" s="79"/>
      <c r="H99" s="240"/>
      <c r="I99" s="241"/>
    </row>
    <row r="100" spans="1:9" ht="13.5" thickBot="1">
      <c r="A100" s="98"/>
      <c r="B100" s="99"/>
      <c r="C100" s="100"/>
      <c r="D100" s="101"/>
      <c r="E100" s="109"/>
      <c r="F100" s="100"/>
      <c r="G100" s="101"/>
      <c r="H100" s="242"/>
      <c r="I100" s="243"/>
    </row>
    <row r="103" spans="1:9" ht="15">
      <c r="A103" s="48" t="str">
        <f>A1</f>
        <v>MÜLLEX-KÖRMEND KFT</v>
      </c>
      <c r="B103" s="48"/>
      <c r="C103" s="48"/>
      <c r="D103" s="48"/>
      <c r="E103" s="48"/>
      <c r="F103" s="48"/>
      <c r="G103" s="48"/>
      <c r="H103" s="48"/>
      <c r="I103" s="48"/>
    </row>
    <row r="105" spans="1:9" ht="15">
      <c r="A105" s="48" t="s">
        <v>372</v>
      </c>
      <c r="B105" s="48"/>
      <c r="C105" s="48"/>
      <c r="D105" s="48"/>
      <c r="E105" s="48"/>
      <c r="F105" s="48"/>
      <c r="G105" s="48"/>
      <c r="H105" s="48"/>
      <c r="I105" s="48"/>
    </row>
    <row r="106" spans="1:9">
      <c r="A106" s="51"/>
      <c r="B106" s="51"/>
      <c r="C106" s="52"/>
      <c r="D106" s="52"/>
      <c r="E106" s="52"/>
      <c r="F106" s="53"/>
      <c r="G106" s="52"/>
      <c r="H106" s="54"/>
      <c r="I106" s="54"/>
    </row>
    <row r="107" spans="1:9" ht="15">
      <c r="A107" s="48">
        <f>A5</f>
        <v>39813</v>
      </c>
      <c r="B107" s="48"/>
      <c r="C107" s="48"/>
      <c r="D107" s="48"/>
      <c r="E107" s="48"/>
      <c r="F107" s="48"/>
      <c r="G107" s="48"/>
      <c r="H107" s="48"/>
      <c r="I107" s="48"/>
    </row>
    <row r="109" spans="1:9" ht="13.5" thickBot="1"/>
    <row r="110" spans="1:9" s="61" customFormat="1" ht="30" customHeight="1" thickBot="1">
      <c r="A110" s="55" t="s">
        <v>373</v>
      </c>
      <c r="B110" s="56"/>
      <c r="C110" s="57" t="s">
        <v>374</v>
      </c>
      <c r="D110" s="58"/>
      <c r="E110" s="56"/>
      <c r="F110" s="57" t="s">
        <v>375</v>
      </c>
      <c r="G110" s="58"/>
      <c r="H110" s="59" t="s">
        <v>376</v>
      </c>
      <c r="I110" s="60" t="s">
        <v>377</v>
      </c>
    </row>
    <row r="111" spans="1:9">
      <c r="A111" s="62"/>
      <c r="B111" s="67"/>
      <c r="C111" s="68"/>
      <c r="D111" s="69"/>
      <c r="E111" s="67"/>
      <c r="F111" s="70"/>
      <c r="G111" s="69"/>
      <c r="H111" s="71"/>
      <c r="I111" s="72"/>
    </row>
    <row r="112" spans="1:9">
      <c r="A112" s="73" t="s">
        <v>378</v>
      </c>
      <c r="B112" s="74"/>
      <c r="C112" s="75" t="s">
        <v>314</v>
      </c>
      <c r="D112" s="76"/>
      <c r="E112" s="77"/>
      <c r="F112" s="75" t="s">
        <v>379</v>
      </c>
      <c r="G112" s="76"/>
      <c r="H112" s="251">
        <f>IF('Merl"A"'!X109=0,"",'Merl"A"'!X96/'Merl"A"'!X109)</f>
        <v>2.6851676658683865</v>
      </c>
      <c r="I112" s="246" t="str">
        <f>IF('Merl"A"'!Z109=0,"",'Merl"A"'!Z96/'Merl"A"'!Z109)</f>
        <v/>
      </c>
    </row>
    <row r="113" spans="1:9">
      <c r="A113" s="73"/>
      <c r="B113" s="74"/>
      <c r="C113" s="78" t="s">
        <v>380</v>
      </c>
      <c r="D113" s="79"/>
      <c r="E113" s="80"/>
      <c r="F113" s="81" t="s">
        <v>381</v>
      </c>
      <c r="G113" s="79"/>
      <c r="H113" s="251"/>
      <c r="I113" s="246"/>
    </row>
    <row r="114" spans="1:9">
      <c r="A114" s="73"/>
      <c r="B114" s="74"/>
      <c r="C114" s="81"/>
      <c r="D114" s="79"/>
      <c r="E114" s="80"/>
      <c r="F114" s="81"/>
      <c r="G114" s="79"/>
      <c r="H114" s="82"/>
      <c r="I114" s="83"/>
    </row>
    <row r="115" spans="1:9">
      <c r="A115" s="84" t="s">
        <v>382</v>
      </c>
      <c r="B115" s="74"/>
      <c r="C115" s="75" t="s">
        <v>314</v>
      </c>
      <c r="D115" s="76"/>
      <c r="E115" s="77"/>
      <c r="F115" s="75" t="s">
        <v>379</v>
      </c>
      <c r="G115" s="76"/>
      <c r="H115" s="251">
        <f>IF('Merl"A"'!X97=0,"",'Merl"A"'!X96/'Merl"A"'!X97)</f>
        <v>4.9369346983401252</v>
      </c>
      <c r="I115" s="246" t="str">
        <f>IF('Merl"A"'!Z97=0,"",'Merl"A"'!Z96/'Merl"A"'!Z97)</f>
        <v/>
      </c>
    </row>
    <row r="116" spans="1:9">
      <c r="A116" s="85"/>
      <c r="B116" s="86"/>
      <c r="C116" s="81" t="s">
        <v>383</v>
      </c>
      <c r="D116" s="76"/>
      <c r="E116" s="77"/>
      <c r="F116" s="81" t="s">
        <v>384</v>
      </c>
      <c r="G116" s="79"/>
      <c r="H116" s="251"/>
      <c r="I116" s="246"/>
    </row>
    <row r="117" spans="1:9">
      <c r="A117" s="87"/>
      <c r="B117" s="86"/>
      <c r="C117" s="88"/>
      <c r="D117" s="76"/>
      <c r="E117" s="77"/>
      <c r="F117" s="81"/>
      <c r="G117" s="79"/>
      <c r="H117" s="82"/>
      <c r="I117" s="83"/>
    </row>
    <row r="118" spans="1:9">
      <c r="A118" s="73" t="s">
        <v>385</v>
      </c>
      <c r="B118" s="89"/>
      <c r="C118" s="75" t="s">
        <v>314</v>
      </c>
      <c r="D118" s="90"/>
      <c r="E118" s="89"/>
      <c r="F118" s="75" t="s">
        <v>379</v>
      </c>
      <c r="G118" s="90"/>
      <c r="H118" s="251">
        <f>IF('Merl"A"'!X20=0,"",'Merl"A"'!X96/'Merl"A"'!X20)</f>
        <v>0.94345768918823947</v>
      </c>
      <c r="I118" s="246" t="str">
        <f>IF('Merl"A"'!Z20=0,"",'Merl"A"'!Z96/'Merl"A"'!Z20)</f>
        <v/>
      </c>
    </row>
    <row r="119" spans="1:9">
      <c r="A119" s="73" t="s">
        <v>386</v>
      </c>
      <c r="B119" s="74"/>
      <c r="C119" s="81" t="s">
        <v>387</v>
      </c>
      <c r="D119" s="76"/>
      <c r="E119" s="77"/>
      <c r="F119" s="91" t="s">
        <v>388</v>
      </c>
      <c r="G119" s="76"/>
      <c r="H119" s="251"/>
      <c r="I119" s="246"/>
    </row>
    <row r="120" spans="1:9">
      <c r="A120" s="73"/>
      <c r="B120" s="74"/>
      <c r="C120" s="88"/>
      <c r="D120" s="76"/>
      <c r="E120" s="77"/>
      <c r="F120" s="81"/>
      <c r="G120" s="76"/>
      <c r="H120" s="82"/>
      <c r="I120" s="83"/>
    </row>
    <row r="121" spans="1:9">
      <c r="A121" s="92" t="s">
        <v>389</v>
      </c>
      <c r="B121" s="89"/>
      <c r="C121" s="75" t="s">
        <v>387</v>
      </c>
      <c r="D121" s="90"/>
      <c r="E121" s="89"/>
      <c r="F121" s="75" t="s">
        <v>388</v>
      </c>
      <c r="G121" s="90"/>
      <c r="H121" s="251">
        <f>IF('Merl"A"'!X45=0,"",'Merl"A"'!X20/'Merl"A"'!X45)</f>
        <v>1.4932354242537695</v>
      </c>
      <c r="I121" s="246" t="str">
        <f>IF('Merl"A"'!Z45=0,"",'Merl"A"'!Z20/'Merl"A"'!Z45)</f>
        <v/>
      </c>
    </row>
    <row r="122" spans="1:9">
      <c r="A122" s="93"/>
      <c r="B122" s="94"/>
      <c r="C122" s="78" t="s">
        <v>343</v>
      </c>
      <c r="D122" s="95"/>
      <c r="E122" s="96"/>
      <c r="F122" s="78" t="s">
        <v>344</v>
      </c>
      <c r="G122" s="95"/>
      <c r="H122" s="251"/>
      <c r="I122" s="246"/>
    </row>
    <row r="123" spans="1:9">
      <c r="A123" s="92"/>
      <c r="B123" s="94"/>
      <c r="C123" s="97"/>
      <c r="D123" s="95"/>
      <c r="E123" s="96"/>
      <c r="F123" s="78"/>
      <c r="G123" s="95"/>
      <c r="H123" s="82"/>
      <c r="I123" s="83"/>
    </row>
    <row r="124" spans="1:9">
      <c r="A124" s="73" t="s">
        <v>390</v>
      </c>
      <c r="B124" s="74"/>
      <c r="C124" s="75" t="s">
        <v>391</v>
      </c>
      <c r="D124" s="76"/>
      <c r="E124" s="77"/>
      <c r="F124" s="75" t="s">
        <v>388</v>
      </c>
      <c r="G124" s="76"/>
      <c r="H124" s="251">
        <f>IF('Merl"A"'!X72=0,"",'Merl"A"'!X20/'Merl"A"'!X72)</f>
        <v>0.59416034010511476</v>
      </c>
      <c r="I124" s="246" t="str">
        <f>IF('Merl"A"'!Z72=0,"",'Merl"A"'!Z20/'Merl"A"'!Z72)</f>
        <v/>
      </c>
    </row>
    <row r="125" spans="1:9">
      <c r="A125" s="73"/>
      <c r="B125" s="74"/>
      <c r="C125" s="81" t="s">
        <v>316</v>
      </c>
      <c r="D125" s="79"/>
      <c r="E125" s="80"/>
      <c r="F125" s="81" t="s">
        <v>317</v>
      </c>
      <c r="G125" s="79"/>
      <c r="H125" s="251"/>
      <c r="I125" s="246"/>
    </row>
    <row r="126" spans="1:9" ht="13.5" thickBot="1">
      <c r="A126" s="98"/>
      <c r="B126" s="99"/>
      <c r="C126" s="100"/>
      <c r="D126" s="101"/>
      <c r="E126" s="100"/>
      <c r="F126" s="100"/>
      <c r="G126" s="100"/>
      <c r="H126" s="102"/>
      <c r="I126" s="103"/>
    </row>
    <row r="129" spans="1:9">
      <c r="A129" s="119"/>
      <c r="B129" s="119"/>
      <c r="C129" s="119"/>
      <c r="D129" s="119"/>
      <c r="E129" s="119"/>
      <c r="F129" s="140"/>
      <c r="G129" s="119"/>
      <c r="H129" s="162"/>
      <c r="I129" s="162"/>
    </row>
  </sheetData>
  <sheetProtection sheet="1" objects="1" scenarios="1"/>
  <phoneticPr fontId="25" type="noConversion"/>
  <printOptions horizontalCentered="1"/>
  <pageMargins left="0.39370078740157483" right="0.39370078740157483" top="1.63" bottom="0.3" header="1.26" footer="0.24"/>
  <pageSetup paperSize="9" scale="80" orientation="portrait" r:id="rId1"/>
  <headerFooter alignWithMargins="0">
    <oddHeader>&amp;R&amp;P. sz. melléklet</oddHeader>
  </headerFooter>
  <rowBreaks count="3" manualBreakCount="3">
    <brk id="37" max="65535" man="1"/>
    <brk id="68" max="65535" man="1"/>
    <brk id="101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AL218"/>
  <sheetViews>
    <sheetView showGridLines="0" tabSelected="1" topLeftCell="A205" workbookViewId="0">
      <selection activeCell="W119" sqref="W119"/>
    </sheetView>
  </sheetViews>
  <sheetFormatPr defaultColWidth="2.7109375" defaultRowHeight="12.75"/>
  <cols>
    <col min="1" max="1" width="5.7109375" style="316" customWidth="1"/>
    <col min="2" max="16" width="2.7109375" style="13" customWidth="1"/>
    <col min="17" max="17" width="3.140625" style="13" customWidth="1"/>
    <col min="18" max="19" width="2.7109375" style="13" customWidth="1"/>
    <col min="20" max="20" width="11.5703125" style="13" customWidth="1"/>
    <col min="21" max="21" width="17.140625" style="320" customWidth="1"/>
    <col min="22" max="22" width="14.42578125" style="320" hidden="1" customWidth="1"/>
    <col min="23" max="23" width="17.140625" style="273" customWidth="1"/>
    <col min="24" max="24" width="6.42578125" style="320" hidden="1" customWidth="1"/>
    <col min="25" max="25" width="3.7109375" style="320" hidden="1" customWidth="1"/>
    <col min="26" max="26" width="6.42578125" style="320" hidden="1" customWidth="1"/>
    <col min="27" max="27" width="12.140625" style="320" hidden="1" customWidth="1"/>
    <col min="28" max="28" width="6.42578125" style="320" hidden="1" customWidth="1"/>
    <col min="29" max="29" width="22.140625" style="349" hidden="1" customWidth="1"/>
    <col min="30" max="30" width="6.140625" style="320" hidden="1" customWidth="1"/>
    <col min="31" max="37" width="2.7109375" style="320"/>
    <col min="38" max="38" width="7.28515625" style="320" bestFit="1" customWidth="1"/>
    <col min="39" max="16384" width="2.7109375" style="320"/>
  </cols>
  <sheetData>
    <row r="1" spans="1:30" s="308" customFormat="1" ht="11.1" customHeight="1">
      <c r="A1" s="304"/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6" t="str">
        <f>IF(Adatok!$C$21=TRUE,"",Adatok!A22)</f>
        <v/>
      </c>
      <c r="U1" s="305"/>
      <c r="V1" s="305"/>
      <c r="W1" s="305"/>
      <c r="X1" s="307"/>
      <c r="AC1" s="309"/>
    </row>
    <row r="2" spans="1:30" s="308" customFormat="1" ht="11.1" customHeight="1">
      <c r="A2" s="304"/>
      <c r="B2" s="310">
        <f>IF(ISBLANK(Adatok!E2),"",Adatok!E2)</f>
        <v>1</v>
      </c>
      <c r="C2" s="310">
        <f>IF(ISBLANK(Adatok!F2),"",Adatok!F2)</f>
        <v>1</v>
      </c>
      <c r="D2" s="310">
        <f>IF(ISBLANK(Adatok!G2),"",Adatok!G2)</f>
        <v>3</v>
      </c>
      <c r="E2" s="310">
        <f>IF(ISBLANK(Adatok!H2),"",Adatok!H2)</f>
        <v>0</v>
      </c>
      <c r="F2" s="310">
        <f>IF(ISBLANK(Adatok!I2),"",Adatok!I2)</f>
        <v>0</v>
      </c>
      <c r="G2" s="310">
        <f>IF(ISBLANK(Adatok!J2),"",Adatok!J2)</f>
        <v>9</v>
      </c>
      <c r="H2" s="310">
        <f>IF(ISBLANK(Adatok!K2),"",Adatok!K2)</f>
        <v>1</v>
      </c>
      <c r="I2" s="310">
        <f>IF(ISBLANK(Adatok!L2),"",Adatok!L2)</f>
        <v>9</v>
      </c>
      <c r="J2" s="310">
        <f>IF(ISBLANK(Adatok!M2),"",Adatok!M2)</f>
        <v>3</v>
      </c>
      <c r="K2" s="310">
        <f>IF(ISBLANK(Adatok!N2),"",Adatok!N2)</f>
        <v>8</v>
      </c>
      <c r="L2" s="310">
        <f>IF(ISBLANK(Adatok!O2),"",Adatok!O2)</f>
        <v>2</v>
      </c>
      <c r="M2" s="310">
        <f>IF(ISBLANK(Adatok!P2),"",Adatok!P2)</f>
        <v>1</v>
      </c>
      <c r="N2" s="310">
        <f>IF(ISBLANK(Adatok!Q2),"",Adatok!Q2)</f>
        <v>1</v>
      </c>
      <c r="O2" s="310">
        <f>IF(ISBLANK(Adatok!R2),"",Adatok!R2)</f>
        <v>1</v>
      </c>
      <c r="P2" s="310">
        <f>IF(ISBLANK(Adatok!S2),"",Adatok!S2)</f>
        <v>3</v>
      </c>
      <c r="Q2" s="310">
        <f>IF(ISBLANK(Adatok!T2),"",Adatok!T2)</f>
        <v>1</v>
      </c>
      <c r="R2" s="310">
        <f>IF(ISBLANK(Adatok!U2),"",Adatok!U2)</f>
        <v>8</v>
      </c>
      <c r="S2" s="305"/>
      <c r="T2" s="306" t="str">
        <f>IF(Adatok!$C$21=TRUE,"",Adatok!A23)</f>
        <v/>
      </c>
      <c r="U2" s="311"/>
      <c r="V2" s="311"/>
      <c r="W2" s="311"/>
      <c r="X2" s="311"/>
      <c r="Y2" s="311"/>
      <c r="Z2" s="311"/>
      <c r="AA2" s="311"/>
      <c r="AB2" s="311"/>
      <c r="AC2" s="312"/>
      <c r="AD2" s="313"/>
    </row>
    <row r="3" spans="1:30" s="308" customFormat="1" ht="3.75" customHeight="1">
      <c r="A3" s="304"/>
      <c r="B3" s="304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13"/>
      <c r="T3" s="306" t="str">
        <f>IF(Adatok!$C$21=TRUE,"",Adatok!A24)</f>
        <v/>
      </c>
      <c r="U3" s="311"/>
      <c r="V3" s="311"/>
      <c r="W3" s="311"/>
      <c r="X3" s="311"/>
      <c r="Y3" s="311"/>
      <c r="Z3" s="311"/>
      <c r="AA3" s="311"/>
      <c r="AB3" s="311"/>
      <c r="AC3" s="312"/>
      <c r="AD3" s="313"/>
    </row>
    <row r="4" spans="1:30" s="308" customFormat="1" ht="11.1" customHeight="1">
      <c r="A4" s="304"/>
      <c r="B4" s="314" t="s">
        <v>1</v>
      </c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3"/>
      <c r="T4" s="306" t="str">
        <f>IF(Adatok!$C$21=TRUE,"",Adatok!A25)</f>
        <v/>
      </c>
      <c r="U4" s="311"/>
      <c r="V4" s="311"/>
      <c r="W4" s="311"/>
      <c r="X4" s="311"/>
      <c r="Y4" s="311"/>
      <c r="Z4" s="311"/>
      <c r="AA4" s="311"/>
      <c r="AB4" s="311"/>
      <c r="AC4" s="312"/>
      <c r="AD4" s="313"/>
    </row>
    <row r="5" spans="1:30" s="308" customFormat="1" ht="4.5" customHeight="1">
      <c r="A5" s="304"/>
      <c r="B5" s="304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13"/>
      <c r="T5" s="306" t="str">
        <f>IF(Adatok!$C$21=TRUE,"",Adatok!A26)</f>
        <v/>
      </c>
      <c r="U5" s="311"/>
      <c r="V5" s="311"/>
      <c r="W5" s="311"/>
      <c r="X5" s="311"/>
      <c r="Y5" s="311"/>
      <c r="Z5" s="311"/>
      <c r="AA5" s="311"/>
      <c r="AB5" s="311"/>
      <c r="AC5" s="312"/>
      <c r="AD5" s="313"/>
    </row>
    <row r="6" spans="1:30" s="308" customFormat="1" ht="11.1" customHeight="1">
      <c r="A6" s="304"/>
      <c r="B6" s="310">
        <f>IF(ISBLANK(Adatok!E5),"",Adatok!E5)</f>
        <v>1</v>
      </c>
      <c r="C6" s="310">
        <f>IF(ISBLANK(Adatok!F5),"",Adatok!F5)</f>
        <v>8</v>
      </c>
      <c r="D6" s="310" t="str">
        <f>IF(ISBLANK(Adatok!G5),"",Adatok!G5)</f>
        <v>-</v>
      </c>
      <c r="E6" s="310">
        <f>IF(ISBLANK(Adatok!H5),"",Adatok!H5)</f>
        <v>0</v>
      </c>
      <c r="F6" s="310">
        <f>IF(ISBLANK(Adatok!I5),"",Adatok!I5)</f>
        <v>9</v>
      </c>
      <c r="G6" s="310" t="str">
        <f>IF(ISBLANK(Adatok!J5),"",Adatok!J5)</f>
        <v>-</v>
      </c>
      <c r="H6" s="310">
        <f>IF(ISBLANK(Adatok!K5),"",Adatok!K5)</f>
        <v>1</v>
      </c>
      <c r="I6" s="310">
        <f>IF(ISBLANK(Adatok!L5),"",Adatok!L5)</f>
        <v>0</v>
      </c>
      <c r="J6" s="310">
        <f>IF(ISBLANK(Adatok!M5),"",Adatok!M5)</f>
        <v>1</v>
      </c>
      <c r="K6" s="310">
        <f>IF(ISBLANK(Adatok!N5),"",Adatok!N5)</f>
        <v>0</v>
      </c>
      <c r="L6" s="310">
        <f>IF(ISBLANK(Adatok!O5),"",Adatok!O5)</f>
        <v>9</v>
      </c>
      <c r="M6" s="310">
        <f>IF(ISBLANK(Adatok!P5),"",Adatok!P5)</f>
        <v>6</v>
      </c>
      <c r="N6" s="305"/>
      <c r="O6" s="305"/>
      <c r="P6" s="305"/>
      <c r="Q6" s="305"/>
      <c r="R6" s="305"/>
      <c r="S6" s="313"/>
      <c r="T6" s="306" t="str">
        <f>IF(Adatok!$C$21=TRUE,"",Adatok!A27)</f>
        <v/>
      </c>
      <c r="U6" s="311"/>
      <c r="V6" s="311"/>
      <c r="W6" s="311"/>
      <c r="X6" s="311"/>
      <c r="Y6" s="311"/>
      <c r="Z6" s="311"/>
      <c r="AA6" s="311"/>
      <c r="AB6" s="311"/>
      <c r="AC6" s="312"/>
      <c r="AD6" s="313"/>
    </row>
    <row r="7" spans="1:30" s="308" customFormat="1" ht="7.5" customHeight="1">
      <c r="A7" s="304"/>
      <c r="B7" s="304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13"/>
      <c r="T7" s="306" t="str">
        <f>IF(Adatok!$C$21=TRUE,"",Adatok!A28)</f>
        <v/>
      </c>
      <c r="U7" s="311"/>
      <c r="V7" s="311"/>
      <c r="W7" s="311"/>
      <c r="X7" s="311"/>
      <c r="Y7" s="311"/>
      <c r="Z7" s="311"/>
      <c r="AA7" s="311"/>
      <c r="AB7" s="311"/>
      <c r="AC7" s="312"/>
      <c r="AD7" s="313"/>
    </row>
    <row r="8" spans="1:30" s="308" customFormat="1" ht="14.25" customHeight="1">
      <c r="A8" s="304"/>
      <c r="B8" s="314" t="s">
        <v>5</v>
      </c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5"/>
      <c r="O8" s="315"/>
      <c r="P8" s="315"/>
      <c r="Q8" s="315"/>
      <c r="R8" s="315"/>
      <c r="S8" s="313"/>
      <c r="T8" s="306" t="str">
        <f>IF(Adatok!$C$21=TRUE,"",Adatok!A29)</f>
        <v/>
      </c>
      <c r="U8" s="311"/>
      <c r="V8" s="311"/>
      <c r="W8" s="311"/>
      <c r="X8" s="311"/>
      <c r="Y8" s="311"/>
      <c r="Z8" s="311"/>
      <c r="AA8" s="311"/>
      <c r="AB8" s="311"/>
      <c r="AC8" s="312"/>
      <c r="AD8" s="313"/>
    </row>
    <row r="9" spans="1:30" s="308" customFormat="1" ht="6" customHeight="1">
      <c r="A9" s="304"/>
      <c r="B9" s="304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13"/>
      <c r="T9" s="306"/>
      <c r="U9" s="311"/>
      <c r="V9" s="311"/>
      <c r="W9" s="311"/>
      <c r="X9" s="311"/>
      <c r="Y9" s="311"/>
      <c r="Z9" s="311"/>
      <c r="AA9" s="311"/>
      <c r="AB9" s="311"/>
      <c r="AC9" s="312"/>
      <c r="AD9" s="313"/>
    </row>
    <row r="10" spans="1:30" s="308" customFormat="1" ht="1.5" hidden="1" customHeight="1">
      <c r="A10" s="304"/>
      <c r="B10" s="304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13"/>
      <c r="T10" s="306" t="str">
        <f>IF(Adatok!$C$21=TRUE,"",Adatok!A30)</f>
        <v/>
      </c>
      <c r="U10" s="311"/>
      <c r="V10" s="311"/>
      <c r="W10" s="311"/>
      <c r="X10" s="311"/>
      <c r="Y10" s="311"/>
      <c r="Z10" s="311"/>
      <c r="AA10" s="311"/>
      <c r="AB10" s="311"/>
      <c r="AC10" s="312"/>
      <c r="AD10" s="313"/>
    </row>
    <row r="11" spans="1:30" ht="0.75" hidden="1" customHeight="1">
      <c r="B11" s="316"/>
      <c r="S11" s="317"/>
      <c r="T11" s="318"/>
      <c r="U11" s="318"/>
      <c r="V11" s="318"/>
      <c r="W11" s="318"/>
      <c r="X11" s="318"/>
      <c r="Y11" s="318"/>
      <c r="Z11" s="318"/>
      <c r="AA11" s="318"/>
      <c r="AB11" s="318"/>
      <c r="AC11" s="319"/>
      <c r="AD11" s="317"/>
    </row>
    <row r="12" spans="1:30" s="13" customFormat="1" ht="15" customHeight="1"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420" t="str">
        <f>IF(ISBLANK(Adatok!B2),"",Adatok!B2)</f>
        <v>MÜLLEX-KÖRMEND KFT</v>
      </c>
      <c r="R12" s="321"/>
      <c r="S12" s="321"/>
      <c r="T12" s="321"/>
      <c r="U12" s="321"/>
      <c r="V12" s="321"/>
      <c r="W12" s="321"/>
      <c r="X12" s="323"/>
      <c r="Y12" s="323"/>
      <c r="Z12" s="323"/>
      <c r="AA12" s="323"/>
      <c r="AB12" s="323"/>
      <c r="AC12" s="324"/>
      <c r="AD12" s="317"/>
    </row>
    <row r="13" spans="1:30" s="325" customFormat="1" ht="15.75"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430" t="s">
        <v>412</v>
      </c>
      <c r="N13" s="431"/>
      <c r="O13" s="431"/>
      <c r="P13" s="431"/>
      <c r="Q13" s="431"/>
      <c r="R13" s="431"/>
      <c r="S13" s="431"/>
      <c r="T13" s="431"/>
      <c r="U13" s="321"/>
      <c r="V13" s="321"/>
      <c r="W13" s="321"/>
      <c r="AC13" s="326"/>
    </row>
    <row r="14" spans="1:30" s="13" customFormat="1" ht="15.75">
      <c r="B14" s="316"/>
      <c r="Q14" s="424" t="s">
        <v>413</v>
      </c>
      <c r="W14" s="274"/>
      <c r="AC14" s="285"/>
    </row>
    <row r="15" spans="1:30" s="13" customFormat="1" ht="1.5" customHeight="1">
      <c r="A15" s="316"/>
      <c r="W15" s="274"/>
      <c r="AC15" s="285"/>
    </row>
    <row r="16" spans="1:30" s="13" customFormat="1" ht="15">
      <c r="A16" s="327" t="s">
        <v>29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8"/>
      <c r="W16" s="274"/>
      <c r="AC16" s="285"/>
    </row>
    <row r="17" spans="1:29" s="13" customFormat="1" ht="1.5" customHeight="1">
      <c r="A17" s="316"/>
      <c r="W17" s="274"/>
      <c r="AC17" s="285"/>
    </row>
    <row r="18" spans="1:29" s="13" customFormat="1" ht="13.5" thickBot="1">
      <c r="A18" s="316"/>
      <c r="W18" s="329" t="s">
        <v>30</v>
      </c>
      <c r="AC18" s="285"/>
    </row>
    <row r="19" spans="1:29" s="13" customFormat="1" ht="18" customHeight="1" thickBot="1">
      <c r="A19" s="330"/>
      <c r="B19" s="331" t="s">
        <v>31</v>
      </c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3"/>
      <c r="U19" s="334" t="s">
        <v>410</v>
      </c>
      <c r="V19" s="335" t="s">
        <v>33</v>
      </c>
      <c r="W19" s="334" t="s">
        <v>411</v>
      </c>
      <c r="AA19" s="336" t="s">
        <v>398</v>
      </c>
      <c r="AC19" s="285"/>
    </row>
    <row r="20" spans="1:29" ht="12.75" customHeight="1">
      <c r="A20" s="337" t="s">
        <v>35</v>
      </c>
      <c r="B20" s="338" t="s">
        <v>36</v>
      </c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292">
        <f>U21+U29+U37</f>
        <v>526473</v>
      </c>
      <c r="V20" s="292">
        <f>V21+V29+V37</f>
        <v>0</v>
      </c>
      <c r="W20" s="292">
        <f>W21+W29+W37</f>
        <v>471908</v>
      </c>
      <c r="X20" s="340">
        <f t="shared" ref="X20:Z51" si="0">IF(U20="",0,U20)</f>
        <v>526473</v>
      </c>
      <c r="Y20" s="340">
        <f t="shared" si="0"/>
        <v>0</v>
      </c>
      <c r="Z20" s="340">
        <f t="shared" si="0"/>
        <v>471908</v>
      </c>
      <c r="AA20" s="341">
        <f>W20-U20</f>
        <v>-54565</v>
      </c>
      <c r="AB20" s="340"/>
      <c r="AC20" s="342"/>
    </row>
    <row r="21" spans="1:29" ht="12.75" customHeight="1">
      <c r="A21" s="343" t="s">
        <v>37</v>
      </c>
      <c r="B21" s="344" t="s">
        <v>38</v>
      </c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292"/>
      <c r="V21" s="302"/>
      <c r="W21" s="292"/>
      <c r="X21" s="340">
        <f t="shared" si="0"/>
        <v>0</v>
      </c>
      <c r="Y21" s="340">
        <f t="shared" si="0"/>
        <v>0</v>
      </c>
      <c r="Z21" s="340">
        <f t="shared" si="0"/>
        <v>0</v>
      </c>
      <c r="AA21" s="341">
        <f>W21-U21</f>
        <v>0</v>
      </c>
      <c r="AB21" s="340"/>
      <c r="AC21" s="342"/>
    </row>
    <row r="22" spans="1:29" ht="12.75" customHeight="1">
      <c r="A22" s="343" t="s">
        <v>39</v>
      </c>
      <c r="B22" s="344" t="s">
        <v>40</v>
      </c>
      <c r="C22" s="344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290"/>
      <c r="V22" s="297"/>
      <c r="W22" s="290"/>
      <c r="X22" s="340">
        <f t="shared" si="0"/>
        <v>0</v>
      </c>
      <c r="Y22" s="340">
        <f t="shared" si="0"/>
        <v>0</v>
      </c>
      <c r="Z22" s="340">
        <f t="shared" si="0"/>
        <v>0</v>
      </c>
      <c r="AA22" s="347"/>
      <c r="AB22" s="340"/>
      <c r="AC22" s="342"/>
    </row>
    <row r="23" spans="1:29" ht="12.75" customHeight="1">
      <c r="A23" s="343" t="s">
        <v>41</v>
      </c>
      <c r="B23" s="344" t="s">
        <v>42</v>
      </c>
      <c r="C23" s="344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290"/>
      <c r="V23" s="297"/>
      <c r="W23" s="290"/>
      <c r="X23" s="340">
        <f t="shared" si="0"/>
        <v>0</v>
      </c>
      <c r="Y23" s="340">
        <f t="shared" si="0"/>
        <v>0</v>
      </c>
      <c r="Z23" s="340">
        <f t="shared" si="0"/>
        <v>0</v>
      </c>
      <c r="AA23" s="347"/>
      <c r="AB23" s="340"/>
      <c r="AC23" s="342"/>
    </row>
    <row r="24" spans="1:29" ht="12.75" customHeight="1">
      <c r="A24" s="343" t="s">
        <v>43</v>
      </c>
      <c r="B24" s="344" t="s">
        <v>44</v>
      </c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290"/>
      <c r="V24" s="297"/>
      <c r="W24" s="290"/>
      <c r="X24" s="340">
        <f t="shared" si="0"/>
        <v>0</v>
      </c>
      <c r="Y24" s="340">
        <f t="shared" si="0"/>
        <v>0</v>
      </c>
      <c r="Z24" s="340">
        <f t="shared" si="0"/>
        <v>0</v>
      </c>
      <c r="AA24" s="347"/>
      <c r="AB24" s="340"/>
      <c r="AC24" s="342"/>
    </row>
    <row r="25" spans="1:29" ht="12.75" customHeight="1">
      <c r="A25" s="343" t="s">
        <v>45</v>
      </c>
      <c r="B25" s="344" t="s">
        <v>46</v>
      </c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290"/>
      <c r="V25" s="297"/>
      <c r="W25" s="290"/>
      <c r="X25" s="290"/>
      <c r="Y25" s="290"/>
      <c r="Z25" s="290"/>
      <c r="AA25" s="290"/>
      <c r="AB25" s="290"/>
      <c r="AC25" s="342"/>
    </row>
    <row r="26" spans="1:29" ht="12.75" customHeight="1">
      <c r="A26" s="343" t="s">
        <v>47</v>
      </c>
      <c r="B26" s="344" t="s">
        <v>48</v>
      </c>
      <c r="C26" s="344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290"/>
      <c r="V26" s="297"/>
      <c r="W26" s="290"/>
      <c r="X26" s="340">
        <f t="shared" si="0"/>
        <v>0</v>
      </c>
      <c r="Y26" s="340">
        <f t="shared" si="0"/>
        <v>0</v>
      </c>
      <c r="Z26" s="340">
        <f t="shared" si="0"/>
        <v>0</v>
      </c>
      <c r="AA26" s="347"/>
      <c r="AB26" s="340"/>
      <c r="AC26" s="342"/>
    </row>
    <row r="27" spans="1:29" ht="12.75" customHeight="1">
      <c r="A27" s="343" t="s">
        <v>49</v>
      </c>
      <c r="B27" s="344" t="s">
        <v>50</v>
      </c>
      <c r="C27" s="344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290"/>
      <c r="V27" s="297"/>
      <c r="W27" s="290"/>
      <c r="X27" s="340">
        <f t="shared" si="0"/>
        <v>0</v>
      </c>
      <c r="Y27" s="340">
        <f t="shared" si="0"/>
        <v>0</v>
      </c>
      <c r="Z27" s="340">
        <f t="shared" si="0"/>
        <v>0</v>
      </c>
      <c r="AA27" s="347"/>
      <c r="AB27" s="340"/>
      <c r="AC27" s="342"/>
    </row>
    <row r="28" spans="1:29" ht="12.75" customHeight="1">
      <c r="A28" s="348" t="s">
        <v>51</v>
      </c>
      <c r="B28" s="344" t="s">
        <v>52</v>
      </c>
      <c r="C28" s="344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290"/>
      <c r="V28" s="297"/>
      <c r="W28" s="290"/>
      <c r="X28" s="340">
        <f t="shared" si="0"/>
        <v>0</v>
      </c>
      <c r="Y28" s="340">
        <f t="shared" si="0"/>
        <v>0</v>
      </c>
      <c r="Z28" s="340">
        <f t="shared" si="0"/>
        <v>0</v>
      </c>
      <c r="AA28" s="347"/>
      <c r="AB28" s="340"/>
      <c r="AC28" s="342"/>
    </row>
    <row r="29" spans="1:29" ht="12.75" customHeight="1">
      <c r="A29" s="348" t="s">
        <v>53</v>
      </c>
      <c r="B29" s="344" t="s">
        <v>54</v>
      </c>
      <c r="C29" s="346"/>
      <c r="D29" s="346"/>
      <c r="E29" s="346"/>
      <c r="F29" s="346"/>
      <c r="G29" s="346"/>
      <c r="H29" s="346"/>
      <c r="I29" s="346"/>
      <c r="J29" s="346"/>
      <c r="K29" s="346"/>
      <c r="L29" s="346"/>
      <c r="M29" s="346"/>
      <c r="N29" s="346"/>
      <c r="O29" s="346"/>
      <c r="P29" s="346"/>
      <c r="Q29" s="346"/>
      <c r="R29" s="346"/>
      <c r="S29" s="346"/>
      <c r="T29" s="346"/>
      <c r="U29" s="292">
        <f>U30+U31+U32+U34</f>
        <v>526453</v>
      </c>
      <c r="V29" s="292">
        <f>V30+V31+V32+V34</f>
        <v>0</v>
      </c>
      <c r="W29" s="292">
        <f>W30+W31+W32+W34</f>
        <v>471888</v>
      </c>
      <c r="X29" s="340">
        <f>IF(U29="",0,U29)</f>
        <v>526453</v>
      </c>
      <c r="Y29" s="340">
        <f t="shared" si="0"/>
        <v>0</v>
      </c>
      <c r="Z29" s="340">
        <f>IF(W29="",0,W29)</f>
        <v>471888</v>
      </c>
      <c r="AA29" s="341">
        <f>W29-U29</f>
        <v>-54565</v>
      </c>
      <c r="AB29" s="340"/>
    </row>
    <row r="30" spans="1:29" ht="12.75" customHeight="1">
      <c r="A30" s="348" t="s">
        <v>55</v>
      </c>
      <c r="B30" s="344" t="s">
        <v>56</v>
      </c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290">
        <v>346271</v>
      </c>
      <c r="V30" s="297"/>
      <c r="W30" s="290">
        <v>295677</v>
      </c>
      <c r="X30" s="340">
        <f t="shared" si="0"/>
        <v>346271</v>
      </c>
      <c r="Y30" s="340">
        <f t="shared" si="0"/>
        <v>0</v>
      </c>
      <c r="Z30" s="340">
        <f t="shared" si="0"/>
        <v>295677</v>
      </c>
      <c r="AA30" s="347">
        <f>W30-U30</f>
        <v>-50594</v>
      </c>
      <c r="AB30" s="340"/>
    </row>
    <row r="31" spans="1:29" ht="12.75" customHeight="1">
      <c r="A31" s="348" t="s">
        <v>57</v>
      </c>
      <c r="B31" s="344" t="s">
        <v>58</v>
      </c>
      <c r="C31" s="346"/>
      <c r="D31" s="346"/>
      <c r="E31" s="346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290">
        <v>141145</v>
      </c>
      <c r="V31" s="297"/>
      <c r="W31" s="290">
        <v>119572</v>
      </c>
      <c r="X31" s="340">
        <f t="shared" si="0"/>
        <v>141145</v>
      </c>
      <c r="Y31" s="340">
        <f t="shared" si="0"/>
        <v>0</v>
      </c>
      <c r="Z31" s="340">
        <f t="shared" si="0"/>
        <v>119572</v>
      </c>
      <c r="AA31" s="347">
        <f>W31-U31</f>
        <v>-21573</v>
      </c>
      <c r="AB31" s="340"/>
    </row>
    <row r="32" spans="1:29" ht="12.75" customHeight="1">
      <c r="A32" s="348" t="s">
        <v>59</v>
      </c>
      <c r="B32" s="344" t="s">
        <v>60</v>
      </c>
      <c r="C32" s="346"/>
      <c r="D32" s="346"/>
      <c r="E32" s="346"/>
      <c r="F32" s="346"/>
      <c r="G32" s="346"/>
      <c r="H32" s="346"/>
      <c r="I32" s="346"/>
      <c r="J32" s="346"/>
      <c r="K32" s="346"/>
      <c r="L32" s="346"/>
      <c r="M32" s="346"/>
      <c r="N32" s="346"/>
      <c r="O32" s="346"/>
      <c r="P32" s="346"/>
      <c r="Q32" s="346"/>
      <c r="R32" s="346"/>
      <c r="S32" s="346"/>
      <c r="T32" s="346"/>
      <c r="U32" s="290">
        <v>30987</v>
      </c>
      <c r="V32" s="297"/>
      <c r="W32" s="290">
        <v>27814</v>
      </c>
      <c r="X32" s="340">
        <f t="shared" si="0"/>
        <v>30987</v>
      </c>
      <c r="Y32" s="340">
        <f t="shared" si="0"/>
        <v>0</v>
      </c>
      <c r="Z32" s="340">
        <f t="shared" si="0"/>
        <v>27814</v>
      </c>
      <c r="AA32" s="347">
        <f>W32-U32</f>
        <v>-3173</v>
      </c>
      <c r="AB32" s="340"/>
    </row>
    <row r="33" spans="1:28" ht="12.75" customHeight="1">
      <c r="A33" s="348" t="s">
        <v>61</v>
      </c>
      <c r="B33" s="344" t="s">
        <v>62</v>
      </c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  <c r="R33" s="346"/>
      <c r="S33" s="346"/>
      <c r="T33" s="346"/>
      <c r="U33" s="290"/>
      <c r="V33" s="297"/>
      <c r="W33" s="290"/>
      <c r="X33" s="340">
        <f t="shared" si="0"/>
        <v>0</v>
      </c>
      <c r="Y33" s="340">
        <f t="shared" si="0"/>
        <v>0</v>
      </c>
      <c r="Z33" s="340">
        <f t="shared" si="0"/>
        <v>0</v>
      </c>
      <c r="AA33" s="347"/>
      <c r="AB33" s="340"/>
    </row>
    <row r="34" spans="1:28" ht="12.75" customHeight="1">
      <c r="A34" s="348" t="s">
        <v>63</v>
      </c>
      <c r="B34" s="344" t="s">
        <v>64</v>
      </c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  <c r="U34" s="290">
        <v>8050</v>
      </c>
      <c r="V34" s="297"/>
      <c r="W34" s="290">
        <v>28825</v>
      </c>
      <c r="X34" s="340">
        <f t="shared" si="0"/>
        <v>8050</v>
      </c>
      <c r="Y34" s="340">
        <f t="shared" si="0"/>
        <v>0</v>
      </c>
      <c r="Z34" s="340">
        <f t="shared" si="0"/>
        <v>28825</v>
      </c>
      <c r="AA34" s="347">
        <f>W34-U34</f>
        <v>20775</v>
      </c>
      <c r="AB34" s="340"/>
    </row>
    <row r="35" spans="1:28" ht="12.75" customHeight="1">
      <c r="A35" s="348" t="s">
        <v>65</v>
      </c>
      <c r="B35" s="344" t="s">
        <v>66</v>
      </c>
      <c r="C35" s="346"/>
      <c r="D35" s="346"/>
      <c r="E35" s="346"/>
      <c r="F35" s="346"/>
      <c r="G35" s="346"/>
      <c r="H35" s="346"/>
      <c r="I35" s="346"/>
      <c r="J35" s="346"/>
      <c r="K35" s="346"/>
      <c r="L35" s="346"/>
      <c r="M35" s="346"/>
      <c r="N35" s="346"/>
      <c r="O35" s="346"/>
      <c r="P35" s="346"/>
      <c r="Q35" s="346"/>
      <c r="R35" s="346"/>
      <c r="S35" s="346"/>
      <c r="T35" s="346"/>
      <c r="U35" s="290"/>
      <c r="V35" s="297"/>
      <c r="W35" s="290"/>
      <c r="X35" s="340">
        <f t="shared" si="0"/>
        <v>0</v>
      </c>
      <c r="Y35" s="340">
        <f t="shared" si="0"/>
        <v>0</v>
      </c>
      <c r="Z35" s="340">
        <f t="shared" si="0"/>
        <v>0</v>
      </c>
      <c r="AA35" s="347"/>
      <c r="AB35" s="340"/>
    </row>
    <row r="36" spans="1:28" ht="12.75" customHeight="1">
      <c r="A36" s="348" t="s">
        <v>67</v>
      </c>
      <c r="B36" s="344" t="s">
        <v>68</v>
      </c>
      <c r="C36" s="344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290"/>
      <c r="V36" s="297"/>
      <c r="W36" s="290"/>
      <c r="X36" s="340">
        <f t="shared" si="0"/>
        <v>0</v>
      </c>
      <c r="Y36" s="340">
        <f t="shared" si="0"/>
        <v>0</v>
      </c>
      <c r="Z36" s="340">
        <f t="shared" si="0"/>
        <v>0</v>
      </c>
      <c r="AA36" s="347"/>
      <c r="AB36" s="340"/>
    </row>
    <row r="37" spans="1:28" ht="12.75" customHeight="1">
      <c r="A37" s="348" t="s">
        <v>69</v>
      </c>
      <c r="B37" s="344" t="s">
        <v>70</v>
      </c>
      <c r="C37" s="346"/>
      <c r="D37" s="346"/>
      <c r="E37" s="346"/>
      <c r="F37" s="346"/>
      <c r="G37" s="346"/>
      <c r="H37" s="346"/>
      <c r="I37" s="346"/>
      <c r="J37" s="346"/>
      <c r="K37" s="346"/>
      <c r="L37" s="346"/>
      <c r="M37" s="346"/>
      <c r="N37" s="346"/>
      <c r="O37" s="346"/>
      <c r="P37" s="346"/>
      <c r="Q37" s="346"/>
      <c r="R37" s="346"/>
      <c r="S37" s="346"/>
      <c r="T37" s="346"/>
      <c r="U37" s="292">
        <f>U39+U40</f>
        <v>20</v>
      </c>
      <c r="V37" s="302"/>
      <c r="W37" s="292">
        <f>W39+W40</f>
        <v>20</v>
      </c>
      <c r="X37" s="340">
        <f t="shared" si="0"/>
        <v>20</v>
      </c>
      <c r="Y37" s="340">
        <f t="shared" si="0"/>
        <v>0</v>
      </c>
      <c r="Z37" s="340">
        <f t="shared" si="0"/>
        <v>20</v>
      </c>
      <c r="AA37" s="341">
        <f>W37-U37</f>
        <v>0</v>
      </c>
      <c r="AB37" s="340"/>
    </row>
    <row r="38" spans="1:28" ht="12.75" customHeight="1">
      <c r="A38" s="348" t="s">
        <v>71</v>
      </c>
      <c r="B38" s="344" t="s">
        <v>72</v>
      </c>
      <c r="C38" s="346"/>
      <c r="D38" s="346"/>
      <c r="E38" s="346"/>
      <c r="F38" s="346"/>
      <c r="G38" s="346"/>
      <c r="H38" s="346"/>
      <c r="I38" s="346"/>
      <c r="J38" s="346"/>
      <c r="K38" s="346"/>
      <c r="L38" s="346"/>
      <c r="M38" s="346"/>
      <c r="N38" s="346"/>
      <c r="O38" s="346"/>
      <c r="P38" s="346"/>
      <c r="Q38" s="346"/>
      <c r="R38" s="346"/>
      <c r="S38" s="346"/>
      <c r="T38" s="346"/>
      <c r="U38" s="290"/>
      <c r="V38" s="297"/>
      <c r="W38" s="290"/>
      <c r="X38" s="340">
        <f t="shared" si="0"/>
        <v>0</v>
      </c>
      <c r="Y38" s="340">
        <f t="shared" si="0"/>
        <v>0</v>
      </c>
      <c r="Z38" s="340">
        <f t="shared" si="0"/>
        <v>0</v>
      </c>
      <c r="AA38" s="347"/>
      <c r="AB38" s="340"/>
    </row>
    <row r="39" spans="1:28" ht="12.75" customHeight="1">
      <c r="A39" s="348" t="s">
        <v>73</v>
      </c>
      <c r="B39" s="344" t="s">
        <v>74</v>
      </c>
      <c r="C39" s="346"/>
      <c r="D39" s="346"/>
      <c r="E39" s="346"/>
      <c r="F39" s="346"/>
      <c r="G39" s="346"/>
      <c r="H39" s="346"/>
      <c r="I39" s="346"/>
      <c r="J39" s="346"/>
      <c r="K39" s="346"/>
      <c r="L39" s="346"/>
      <c r="M39" s="346"/>
      <c r="N39" s="346"/>
      <c r="O39" s="346"/>
      <c r="P39" s="346"/>
      <c r="Q39" s="346"/>
      <c r="R39" s="346"/>
      <c r="S39" s="346"/>
      <c r="T39" s="346"/>
      <c r="U39" s="290"/>
      <c r="V39" s="297"/>
      <c r="W39" s="290"/>
      <c r="X39" s="340">
        <f t="shared" si="0"/>
        <v>0</v>
      </c>
      <c r="Y39" s="340">
        <f t="shared" si="0"/>
        <v>0</v>
      </c>
      <c r="Z39" s="340">
        <f t="shared" si="0"/>
        <v>0</v>
      </c>
      <c r="AA39" s="347"/>
      <c r="AB39" s="340"/>
    </row>
    <row r="40" spans="1:28" ht="12.75" customHeight="1">
      <c r="A40" s="348" t="s">
        <v>75</v>
      </c>
      <c r="B40" s="344" t="s">
        <v>76</v>
      </c>
      <c r="C40" s="346"/>
      <c r="D40" s="346"/>
      <c r="E40" s="346"/>
      <c r="F40" s="346"/>
      <c r="G40" s="346"/>
      <c r="H40" s="346"/>
      <c r="I40" s="346"/>
      <c r="J40" s="346"/>
      <c r="K40" s="346"/>
      <c r="L40" s="346"/>
      <c r="M40" s="346"/>
      <c r="N40" s="346"/>
      <c r="O40" s="346"/>
      <c r="P40" s="346"/>
      <c r="Q40" s="346"/>
      <c r="R40" s="346"/>
      <c r="S40" s="346"/>
      <c r="T40" s="346"/>
      <c r="U40" s="290">
        <v>20</v>
      </c>
      <c r="V40" s="297"/>
      <c r="W40" s="290">
        <v>20</v>
      </c>
      <c r="X40" s="340">
        <f t="shared" si="0"/>
        <v>20</v>
      </c>
      <c r="Y40" s="340">
        <f t="shared" si="0"/>
        <v>0</v>
      </c>
      <c r="Z40" s="340">
        <f t="shared" si="0"/>
        <v>20</v>
      </c>
      <c r="AA40" s="347">
        <v>0</v>
      </c>
      <c r="AB40" s="340"/>
    </row>
    <row r="41" spans="1:28" ht="12.75" customHeight="1">
      <c r="A41" s="348" t="s">
        <v>77</v>
      </c>
      <c r="B41" s="350" t="s">
        <v>78</v>
      </c>
      <c r="C41" s="351"/>
      <c r="D41" s="351"/>
      <c r="E41" s="351"/>
      <c r="F41" s="351"/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2"/>
      <c r="U41" s="290"/>
      <c r="V41" s="297"/>
      <c r="W41" s="290"/>
      <c r="X41" s="340">
        <f t="shared" si="0"/>
        <v>0</v>
      </c>
      <c r="Y41" s="340">
        <f t="shared" si="0"/>
        <v>0</v>
      </c>
      <c r="Z41" s="340">
        <f t="shared" si="0"/>
        <v>0</v>
      </c>
      <c r="AA41" s="347"/>
      <c r="AB41" s="340"/>
    </row>
    <row r="42" spans="1:28" ht="12.75" customHeight="1">
      <c r="A42" s="348" t="s">
        <v>79</v>
      </c>
      <c r="B42" s="344" t="s">
        <v>80</v>
      </c>
      <c r="C42" s="346"/>
      <c r="D42" s="346"/>
      <c r="E42" s="346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290"/>
      <c r="V42" s="297"/>
      <c r="W42" s="290"/>
      <c r="X42" s="340">
        <f t="shared" si="0"/>
        <v>0</v>
      </c>
      <c r="Y42" s="340">
        <f t="shared" si="0"/>
        <v>0</v>
      </c>
      <c r="Z42" s="340">
        <f t="shared" si="0"/>
        <v>0</v>
      </c>
      <c r="AA42" s="347"/>
      <c r="AB42" s="340"/>
    </row>
    <row r="43" spans="1:28" ht="12.75" customHeight="1">
      <c r="A43" s="348" t="s">
        <v>81</v>
      </c>
      <c r="B43" s="344" t="s">
        <v>82</v>
      </c>
      <c r="C43" s="344"/>
      <c r="D43" s="346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6"/>
      <c r="T43" s="346"/>
      <c r="U43" s="290"/>
      <c r="V43" s="297"/>
      <c r="W43" s="290"/>
      <c r="X43" s="340">
        <f t="shared" si="0"/>
        <v>0</v>
      </c>
      <c r="Y43" s="340">
        <f t="shared" si="0"/>
        <v>0</v>
      </c>
      <c r="Z43" s="340">
        <f t="shared" si="0"/>
        <v>0</v>
      </c>
      <c r="AA43" s="347"/>
      <c r="AB43" s="340"/>
    </row>
    <row r="44" spans="1:28" ht="12.75" customHeight="1">
      <c r="A44" s="348" t="s">
        <v>83</v>
      </c>
      <c r="B44" s="344" t="s">
        <v>84</v>
      </c>
      <c r="D44" s="346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  <c r="T44" s="346"/>
      <c r="U44" s="290"/>
      <c r="V44" s="297"/>
      <c r="W44" s="290"/>
      <c r="X44" s="340">
        <f t="shared" si="0"/>
        <v>0</v>
      </c>
      <c r="Y44" s="340">
        <f t="shared" si="0"/>
        <v>0</v>
      </c>
      <c r="Z44" s="340">
        <f t="shared" si="0"/>
        <v>0</v>
      </c>
      <c r="AA44" s="347"/>
      <c r="AB44" s="340"/>
    </row>
    <row r="45" spans="1:28" ht="12.75" customHeight="1">
      <c r="A45" s="348" t="s">
        <v>85</v>
      </c>
      <c r="B45" s="353" t="s">
        <v>86</v>
      </c>
      <c r="C45" s="354"/>
      <c r="D45" s="354"/>
      <c r="E45" s="354"/>
      <c r="F45" s="354"/>
      <c r="G45" s="354"/>
      <c r="H45" s="354"/>
      <c r="I45" s="354"/>
      <c r="J45" s="354"/>
      <c r="K45" s="354"/>
      <c r="L45" s="354"/>
      <c r="M45" s="354"/>
      <c r="N45" s="354"/>
      <c r="O45" s="354"/>
      <c r="P45" s="354"/>
      <c r="Q45" s="354"/>
      <c r="R45" s="354"/>
      <c r="S45" s="354"/>
      <c r="T45" s="354"/>
      <c r="U45" s="292">
        <f>U46+U53+U64</f>
        <v>352572</v>
      </c>
      <c r="V45" s="292">
        <f>V46+V53+V64</f>
        <v>0</v>
      </c>
      <c r="W45" s="292">
        <f>W46+W53+W64</f>
        <v>393411</v>
      </c>
      <c r="X45" s="340">
        <f t="shared" si="0"/>
        <v>352572</v>
      </c>
      <c r="Y45" s="340">
        <f t="shared" si="0"/>
        <v>0</v>
      </c>
      <c r="Z45" s="340">
        <f t="shared" si="0"/>
        <v>393411</v>
      </c>
      <c r="AA45" s="341">
        <f>W45-U45</f>
        <v>40839</v>
      </c>
      <c r="AB45" s="340"/>
    </row>
    <row r="46" spans="1:28" ht="12.75" customHeight="1">
      <c r="A46" s="348" t="s">
        <v>87</v>
      </c>
      <c r="B46" s="344" t="s">
        <v>88</v>
      </c>
      <c r="C46" s="346"/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292">
        <f>U47+U49+U50+U51</f>
        <v>13881</v>
      </c>
      <c r="V46" s="292">
        <f>V47+V49+V50+V51</f>
        <v>0</v>
      </c>
      <c r="W46" s="292">
        <f>W47+W49+W50+W51</f>
        <v>7877</v>
      </c>
      <c r="X46" s="340">
        <f t="shared" si="0"/>
        <v>13881</v>
      </c>
      <c r="Y46" s="340">
        <f t="shared" si="0"/>
        <v>0</v>
      </c>
      <c r="Z46" s="340">
        <f t="shared" si="0"/>
        <v>7877</v>
      </c>
      <c r="AA46" s="341">
        <f>W46-U46</f>
        <v>-6004</v>
      </c>
      <c r="AB46" s="340"/>
    </row>
    <row r="47" spans="1:28" ht="12.75" customHeight="1">
      <c r="A47" s="348" t="s">
        <v>89</v>
      </c>
      <c r="B47" s="344" t="s">
        <v>90</v>
      </c>
      <c r="C47" s="346"/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290">
        <v>5224</v>
      </c>
      <c r="V47" s="297"/>
      <c r="W47" s="290">
        <v>2995</v>
      </c>
      <c r="X47" s="340">
        <f t="shared" si="0"/>
        <v>5224</v>
      </c>
      <c r="Y47" s="340">
        <f t="shared" si="0"/>
        <v>0</v>
      </c>
      <c r="Z47" s="340">
        <f t="shared" si="0"/>
        <v>2995</v>
      </c>
      <c r="AA47" s="347">
        <f>W47-U47</f>
        <v>-2229</v>
      </c>
      <c r="AB47" s="340"/>
    </row>
    <row r="48" spans="1:28" ht="12.75" customHeight="1">
      <c r="A48" s="348" t="s">
        <v>91</v>
      </c>
      <c r="B48" s="344" t="s">
        <v>92</v>
      </c>
      <c r="C48" s="344"/>
      <c r="D48" s="346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6"/>
      <c r="S48" s="346"/>
      <c r="T48" s="346"/>
      <c r="U48" s="290"/>
      <c r="V48" s="297"/>
      <c r="W48" s="290"/>
      <c r="X48" s="340">
        <f t="shared" si="0"/>
        <v>0</v>
      </c>
      <c r="Y48" s="340">
        <f t="shared" si="0"/>
        <v>0</v>
      </c>
      <c r="Z48" s="340">
        <f t="shared" si="0"/>
        <v>0</v>
      </c>
      <c r="AA48" s="347"/>
      <c r="AB48" s="340"/>
    </row>
    <row r="49" spans="1:30" ht="12.75" customHeight="1">
      <c r="A49" s="348" t="s">
        <v>93</v>
      </c>
      <c r="B49" s="344" t="s">
        <v>94</v>
      </c>
      <c r="C49" s="344"/>
      <c r="D49" s="346"/>
      <c r="E49" s="346"/>
      <c r="F49" s="346"/>
      <c r="G49" s="346"/>
      <c r="H49" s="346"/>
      <c r="I49" s="346"/>
      <c r="J49" s="346"/>
      <c r="K49" s="346"/>
      <c r="L49" s="346"/>
      <c r="M49" s="346"/>
      <c r="N49" s="346"/>
      <c r="O49" s="346"/>
      <c r="P49" s="346"/>
      <c r="Q49" s="346"/>
      <c r="R49" s="346"/>
      <c r="S49" s="346"/>
      <c r="T49" s="346"/>
      <c r="U49" s="290">
        <v>105</v>
      </c>
      <c r="V49" s="297"/>
      <c r="W49" s="290">
        <v>105</v>
      </c>
      <c r="X49" s="340">
        <f t="shared" si="0"/>
        <v>105</v>
      </c>
      <c r="Y49" s="340">
        <f t="shared" si="0"/>
        <v>0</v>
      </c>
      <c r="Z49" s="340">
        <f t="shared" si="0"/>
        <v>105</v>
      </c>
      <c r="AA49" s="347">
        <f>W49-U49</f>
        <v>0</v>
      </c>
      <c r="AB49" s="340"/>
    </row>
    <row r="50" spans="1:30" ht="12.75" customHeight="1">
      <c r="A50" s="348" t="s">
        <v>95</v>
      </c>
      <c r="B50" s="344" t="s">
        <v>96</v>
      </c>
      <c r="C50" s="344"/>
      <c r="D50" s="346"/>
      <c r="E50" s="346"/>
      <c r="F50" s="346"/>
      <c r="G50" s="346"/>
      <c r="H50" s="346"/>
      <c r="I50" s="346"/>
      <c r="J50" s="346"/>
      <c r="K50" s="346"/>
      <c r="L50" s="346"/>
      <c r="M50" s="346"/>
      <c r="N50" s="346"/>
      <c r="O50" s="346"/>
      <c r="P50" s="346"/>
      <c r="Q50" s="346"/>
      <c r="R50" s="346"/>
      <c r="S50" s="346"/>
      <c r="T50" s="346"/>
      <c r="U50" s="290">
        <v>6567</v>
      </c>
      <c r="V50" s="297"/>
      <c r="W50" s="290">
        <v>1732</v>
      </c>
      <c r="X50" s="340">
        <f t="shared" si="0"/>
        <v>6567</v>
      </c>
      <c r="Y50" s="340">
        <f t="shared" si="0"/>
        <v>0</v>
      </c>
      <c r="Z50" s="340">
        <f t="shared" si="0"/>
        <v>1732</v>
      </c>
      <c r="AA50" s="347">
        <f>W50-U50</f>
        <v>-4835</v>
      </c>
      <c r="AB50" s="340"/>
    </row>
    <row r="51" spans="1:30" ht="12.75" customHeight="1">
      <c r="A51" s="348" t="s">
        <v>97</v>
      </c>
      <c r="B51" s="344" t="s">
        <v>98</v>
      </c>
      <c r="C51" s="344"/>
      <c r="D51" s="346"/>
      <c r="E51" s="346"/>
      <c r="F51" s="346"/>
      <c r="G51" s="346"/>
      <c r="H51" s="346"/>
      <c r="I51" s="346"/>
      <c r="J51" s="346"/>
      <c r="K51" s="346"/>
      <c r="L51" s="346"/>
      <c r="M51" s="346"/>
      <c r="N51" s="346"/>
      <c r="O51" s="346"/>
      <c r="P51" s="346"/>
      <c r="Q51" s="346"/>
      <c r="R51" s="346"/>
      <c r="S51" s="346"/>
      <c r="T51" s="346"/>
      <c r="U51" s="290">
        <v>1985</v>
      </c>
      <c r="V51" s="297"/>
      <c r="W51" s="290">
        <v>3045</v>
      </c>
      <c r="X51" s="340">
        <f t="shared" si="0"/>
        <v>1985</v>
      </c>
      <c r="Y51" s="340">
        <f t="shared" si="0"/>
        <v>0</v>
      </c>
      <c r="Z51" s="340">
        <f t="shared" si="0"/>
        <v>3045</v>
      </c>
      <c r="AA51" s="347">
        <f>W51-U51</f>
        <v>1060</v>
      </c>
      <c r="AB51" s="340"/>
    </row>
    <row r="52" spans="1:30" ht="12.75" customHeight="1">
      <c r="A52" s="348" t="s">
        <v>99</v>
      </c>
      <c r="B52" s="344" t="s">
        <v>100</v>
      </c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/>
      <c r="Q52" s="346"/>
      <c r="R52" s="346"/>
      <c r="S52" s="346"/>
      <c r="T52" s="346"/>
      <c r="U52" s="290"/>
      <c r="V52" s="297"/>
      <c r="W52" s="290"/>
      <c r="X52" s="340">
        <f t="shared" ref="X52:Z71" si="1">IF(U52="",0,U52)</f>
        <v>0</v>
      </c>
      <c r="Y52" s="340">
        <f t="shared" si="1"/>
        <v>0</v>
      </c>
      <c r="Z52" s="340">
        <f t="shared" si="1"/>
        <v>0</v>
      </c>
      <c r="AA52" s="347"/>
      <c r="AB52" s="340"/>
    </row>
    <row r="53" spans="1:30" ht="12.75" customHeight="1">
      <c r="A53" s="348" t="s">
        <v>101</v>
      </c>
      <c r="B53" s="344" t="s">
        <v>102</v>
      </c>
      <c r="C53" s="346"/>
      <c r="D53" s="346"/>
      <c r="E53" s="346"/>
      <c r="F53" s="346"/>
      <c r="G53" s="346"/>
      <c r="H53" s="346"/>
      <c r="I53" s="346"/>
      <c r="J53" s="346"/>
      <c r="K53" s="346"/>
      <c r="L53" s="346"/>
      <c r="M53" s="346"/>
      <c r="N53" s="346"/>
      <c r="O53" s="346"/>
      <c r="P53" s="346"/>
      <c r="Q53" s="346"/>
      <c r="R53" s="346"/>
      <c r="S53" s="346"/>
      <c r="T53" s="346"/>
      <c r="U53" s="292">
        <f>U54+U58+U55</f>
        <v>191877</v>
      </c>
      <c r="V53" s="292">
        <f>V54+V58</f>
        <v>0</v>
      </c>
      <c r="W53" s="292">
        <f>W54+W58+W55</f>
        <v>357632</v>
      </c>
      <c r="X53" s="340">
        <f t="shared" si="1"/>
        <v>191877</v>
      </c>
      <c r="Y53" s="340">
        <f t="shared" si="1"/>
        <v>0</v>
      </c>
      <c r="Z53" s="340">
        <f t="shared" si="1"/>
        <v>357632</v>
      </c>
      <c r="AA53" s="341">
        <f>W53-U53</f>
        <v>165755</v>
      </c>
      <c r="AB53" s="340"/>
    </row>
    <row r="54" spans="1:30" ht="12.75" customHeight="1">
      <c r="A54" s="348" t="s">
        <v>103</v>
      </c>
      <c r="B54" s="344" t="s">
        <v>104</v>
      </c>
      <c r="C54" s="346"/>
      <c r="D54" s="346"/>
      <c r="E54" s="346"/>
      <c r="F54" s="346"/>
      <c r="G54" s="346"/>
      <c r="H54" s="346"/>
      <c r="I54" s="346"/>
      <c r="J54" s="346"/>
      <c r="K54" s="346"/>
      <c r="L54" s="346"/>
      <c r="M54" s="346"/>
      <c r="N54" s="346"/>
      <c r="O54" s="346"/>
      <c r="P54" s="346"/>
      <c r="Q54" s="346"/>
      <c r="R54" s="346"/>
      <c r="S54" s="346"/>
      <c r="T54" s="346"/>
      <c r="U54" s="290">
        <v>177154</v>
      </c>
      <c r="V54" s="297"/>
      <c r="W54" s="290">
        <v>63530</v>
      </c>
      <c r="X54" s="340">
        <f t="shared" si="1"/>
        <v>177154</v>
      </c>
      <c r="Y54" s="340">
        <f t="shared" si="1"/>
        <v>0</v>
      </c>
      <c r="Z54" s="340">
        <f t="shared" si="1"/>
        <v>63530</v>
      </c>
      <c r="AA54" s="347">
        <f>W54-U54</f>
        <v>-113624</v>
      </c>
      <c r="AB54" s="340"/>
      <c r="AC54" s="349" t="s">
        <v>401</v>
      </c>
      <c r="AD54" s="320">
        <v>177102</v>
      </c>
    </row>
    <row r="55" spans="1:30" ht="12.75" customHeight="1">
      <c r="A55" s="348" t="s">
        <v>105</v>
      </c>
      <c r="B55" s="344" t="s">
        <v>106</v>
      </c>
      <c r="C55" s="346"/>
      <c r="D55" s="346"/>
      <c r="E55" s="346"/>
      <c r="F55" s="346"/>
      <c r="G55" s="346"/>
      <c r="H55" s="346"/>
      <c r="I55" s="346"/>
      <c r="J55" s="346"/>
      <c r="K55" s="346"/>
      <c r="L55" s="346"/>
      <c r="M55" s="346"/>
      <c r="N55" s="346"/>
      <c r="O55" s="346"/>
      <c r="P55" s="346"/>
      <c r="Q55" s="346"/>
      <c r="R55" s="346"/>
      <c r="S55" s="346"/>
      <c r="T55" s="346"/>
      <c r="U55" s="290">
        <v>27</v>
      </c>
      <c r="V55" s="297"/>
      <c r="W55" s="290">
        <v>287292</v>
      </c>
      <c r="X55" s="340">
        <f t="shared" si="1"/>
        <v>27</v>
      </c>
      <c r="Y55" s="340">
        <f t="shared" si="1"/>
        <v>0</v>
      </c>
      <c r="Z55" s="340">
        <f t="shared" si="1"/>
        <v>287292</v>
      </c>
      <c r="AA55" s="347">
        <f>W55-U55</f>
        <v>287265</v>
      </c>
      <c r="AB55" s="340" t="s">
        <v>402</v>
      </c>
    </row>
    <row r="56" spans="1:30" ht="12.75" customHeight="1">
      <c r="A56" s="348" t="s">
        <v>107</v>
      </c>
      <c r="B56" s="350" t="s">
        <v>108</v>
      </c>
      <c r="C56" s="351"/>
      <c r="D56" s="351"/>
      <c r="E56" s="351"/>
      <c r="F56" s="351"/>
      <c r="G56" s="351"/>
      <c r="H56" s="351"/>
      <c r="I56" s="351"/>
      <c r="J56" s="351"/>
      <c r="K56" s="351"/>
      <c r="L56" s="351"/>
      <c r="M56" s="351"/>
      <c r="N56" s="351"/>
      <c r="O56" s="351"/>
      <c r="P56" s="351"/>
      <c r="Q56" s="351"/>
      <c r="R56" s="351"/>
      <c r="S56" s="351"/>
      <c r="T56" s="352"/>
      <c r="U56" s="290"/>
      <c r="V56" s="297"/>
      <c r="W56" s="290"/>
      <c r="X56" s="340">
        <f t="shared" si="1"/>
        <v>0</v>
      </c>
      <c r="Y56" s="340">
        <f t="shared" si="1"/>
        <v>0</v>
      </c>
      <c r="Z56" s="340">
        <f t="shared" si="1"/>
        <v>0</v>
      </c>
      <c r="AA56" s="347"/>
      <c r="AB56" s="340"/>
    </row>
    <row r="57" spans="1:30" ht="12.75" customHeight="1">
      <c r="A57" s="348" t="s">
        <v>109</v>
      </c>
      <c r="B57" s="344" t="s">
        <v>110</v>
      </c>
      <c r="C57" s="344"/>
      <c r="D57" s="346"/>
      <c r="E57" s="346"/>
      <c r="F57" s="346"/>
      <c r="G57" s="346"/>
      <c r="H57" s="346"/>
      <c r="I57" s="346"/>
      <c r="J57" s="346"/>
      <c r="K57" s="346"/>
      <c r="L57" s="346"/>
      <c r="M57" s="346"/>
      <c r="N57" s="346"/>
      <c r="O57" s="346"/>
      <c r="P57" s="346"/>
      <c r="Q57" s="346"/>
      <c r="R57" s="346"/>
      <c r="S57" s="346"/>
      <c r="T57" s="346"/>
      <c r="U57" s="290"/>
      <c r="V57" s="297"/>
      <c r="W57" s="290"/>
      <c r="X57" s="340">
        <f t="shared" si="1"/>
        <v>0</v>
      </c>
      <c r="Y57" s="340">
        <f t="shared" si="1"/>
        <v>0</v>
      </c>
      <c r="Z57" s="340">
        <f t="shared" si="1"/>
        <v>0</v>
      </c>
      <c r="AA57" s="347"/>
      <c r="AB57" s="340"/>
    </row>
    <row r="58" spans="1:30" ht="12.75" customHeight="1">
      <c r="A58" s="348" t="s">
        <v>111</v>
      </c>
      <c r="B58" s="344" t="s">
        <v>112</v>
      </c>
      <c r="C58" s="346"/>
      <c r="D58" s="346"/>
      <c r="E58" s="346"/>
      <c r="F58" s="346"/>
      <c r="G58" s="346"/>
      <c r="H58" s="346"/>
      <c r="I58" s="346"/>
      <c r="J58" s="346"/>
      <c r="K58" s="346"/>
      <c r="L58" s="346"/>
      <c r="M58" s="346"/>
      <c r="N58" s="346"/>
      <c r="O58" s="346"/>
      <c r="P58" s="346"/>
      <c r="Q58" s="346"/>
      <c r="R58" s="346"/>
      <c r="S58" s="346"/>
      <c r="T58" s="346"/>
      <c r="U58" s="290">
        <v>14696</v>
      </c>
      <c r="V58" s="297"/>
      <c r="W58" s="290">
        <v>6810</v>
      </c>
      <c r="X58" s="340">
        <f t="shared" si="1"/>
        <v>14696</v>
      </c>
      <c r="Y58" s="340">
        <f t="shared" si="1"/>
        <v>0</v>
      </c>
      <c r="Z58" s="340">
        <f t="shared" si="1"/>
        <v>6810</v>
      </c>
      <c r="AA58" s="347">
        <f>W58-U58</f>
        <v>-7886</v>
      </c>
      <c r="AB58" s="340"/>
    </row>
    <row r="59" spans="1:30" ht="12.75" customHeight="1">
      <c r="A59" s="348" t="s">
        <v>113</v>
      </c>
      <c r="B59" s="344" t="s">
        <v>114</v>
      </c>
      <c r="C59" s="346"/>
      <c r="D59" s="346"/>
      <c r="E59" s="346"/>
      <c r="F59" s="346"/>
      <c r="G59" s="346"/>
      <c r="H59" s="346"/>
      <c r="I59" s="346"/>
      <c r="J59" s="346"/>
      <c r="K59" s="346"/>
      <c r="L59" s="346"/>
      <c r="M59" s="346"/>
      <c r="N59" s="346"/>
      <c r="O59" s="346"/>
      <c r="P59" s="346"/>
      <c r="Q59" s="346"/>
      <c r="R59" s="346"/>
      <c r="S59" s="346"/>
      <c r="T59" s="346"/>
      <c r="U59" s="296"/>
      <c r="V59" s="298"/>
      <c r="W59" s="296"/>
      <c r="X59" s="340">
        <f t="shared" si="1"/>
        <v>0</v>
      </c>
      <c r="Y59" s="340">
        <f t="shared" si="1"/>
        <v>0</v>
      </c>
      <c r="Z59" s="340">
        <f t="shared" si="1"/>
        <v>0</v>
      </c>
      <c r="AA59" s="347"/>
      <c r="AB59" s="340"/>
    </row>
    <row r="60" spans="1:30" ht="12.75" customHeight="1">
      <c r="A60" s="348" t="s">
        <v>115</v>
      </c>
      <c r="B60" s="344" t="s">
        <v>116</v>
      </c>
      <c r="C60" s="346"/>
      <c r="D60" s="346"/>
      <c r="E60" s="346"/>
      <c r="F60" s="346"/>
      <c r="G60" s="346"/>
      <c r="H60" s="346"/>
      <c r="I60" s="346"/>
      <c r="J60" s="346"/>
      <c r="K60" s="346"/>
      <c r="L60" s="346"/>
      <c r="M60" s="346"/>
      <c r="N60" s="346"/>
      <c r="O60" s="346"/>
      <c r="P60" s="346"/>
      <c r="Q60" s="346"/>
      <c r="R60" s="346"/>
      <c r="S60" s="346"/>
      <c r="T60" s="346"/>
      <c r="U60" s="290"/>
      <c r="V60" s="297"/>
      <c r="W60" s="290"/>
      <c r="X60" s="340">
        <f t="shared" si="1"/>
        <v>0</v>
      </c>
      <c r="Y60" s="340">
        <f t="shared" si="1"/>
        <v>0</v>
      </c>
      <c r="Z60" s="340">
        <f t="shared" si="1"/>
        <v>0</v>
      </c>
      <c r="AA60" s="347"/>
      <c r="AB60" s="340"/>
    </row>
    <row r="61" spans="1:30" ht="12.75" customHeight="1">
      <c r="A61" s="348" t="s">
        <v>117</v>
      </c>
      <c r="B61" s="344" t="s">
        <v>118</v>
      </c>
      <c r="C61" s="346"/>
      <c r="D61" s="346"/>
      <c r="E61" s="346"/>
      <c r="F61" s="346"/>
      <c r="G61" s="346"/>
      <c r="H61" s="346"/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290"/>
      <c r="V61" s="297"/>
      <c r="W61" s="290"/>
      <c r="X61" s="340">
        <f t="shared" si="1"/>
        <v>0</v>
      </c>
      <c r="Y61" s="340">
        <f t="shared" si="1"/>
        <v>0</v>
      </c>
      <c r="Z61" s="340">
        <f t="shared" si="1"/>
        <v>0</v>
      </c>
      <c r="AA61" s="347"/>
      <c r="AB61" s="340"/>
    </row>
    <row r="62" spans="1:30" ht="12.75" customHeight="1">
      <c r="A62" s="348" t="s">
        <v>119</v>
      </c>
      <c r="B62" s="344" t="s">
        <v>120</v>
      </c>
      <c r="C62" s="346"/>
      <c r="D62" s="346"/>
      <c r="E62" s="346"/>
      <c r="F62" s="346"/>
      <c r="G62" s="346"/>
      <c r="H62" s="346"/>
      <c r="I62" s="346"/>
      <c r="J62" s="346"/>
      <c r="K62" s="346"/>
      <c r="L62" s="346"/>
      <c r="M62" s="346"/>
      <c r="N62" s="346"/>
      <c r="O62" s="346"/>
      <c r="P62" s="346"/>
      <c r="Q62" s="346"/>
      <c r="R62" s="346"/>
      <c r="S62" s="346"/>
      <c r="T62" s="346"/>
      <c r="U62" s="290"/>
      <c r="V62" s="297"/>
      <c r="W62" s="290"/>
      <c r="X62" s="340">
        <f t="shared" si="1"/>
        <v>0</v>
      </c>
      <c r="Y62" s="340">
        <f t="shared" si="1"/>
        <v>0</v>
      </c>
      <c r="Z62" s="340">
        <f t="shared" si="1"/>
        <v>0</v>
      </c>
      <c r="AA62" s="347"/>
      <c r="AB62" s="340"/>
    </row>
    <row r="63" spans="1:30" ht="12.75" customHeight="1">
      <c r="A63" s="348" t="s">
        <v>121</v>
      </c>
      <c r="B63" s="344" t="s">
        <v>122</v>
      </c>
      <c r="D63" s="346"/>
      <c r="E63" s="346"/>
      <c r="F63" s="346"/>
      <c r="G63" s="346"/>
      <c r="H63" s="346"/>
      <c r="I63" s="346"/>
      <c r="J63" s="346"/>
      <c r="K63" s="346"/>
      <c r="L63" s="346"/>
      <c r="M63" s="346"/>
      <c r="N63" s="346"/>
      <c r="O63" s="346"/>
      <c r="P63" s="346"/>
      <c r="Q63" s="346"/>
      <c r="R63" s="346"/>
      <c r="S63" s="346"/>
      <c r="T63" s="346"/>
      <c r="U63" s="290"/>
      <c r="V63" s="297"/>
      <c r="W63" s="290"/>
      <c r="X63" s="340">
        <f t="shared" si="1"/>
        <v>0</v>
      </c>
      <c r="Y63" s="340">
        <f t="shared" si="1"/>
        <v>0</v>
      </c>
      <c r="Z63" s="340">
        <f t="shared" si="1"/>
        <v>0</v>
      </c>
      <c r="AA63" s="347"/>
      <c r="AB63" s="340"/>
    </row>
    <row r="64" spans="1:30" ht="12.75" customHeight="1">
      <c r="A64" s="348" t="s">
        <v>123</v>
      </c>
      <c r="B64" s="344" t="s">
        <v>124</v>
      </c>
      <c r="C64" s="346"/>
      <c r="D64" s="346"/>
      <c r="E64" s="346"/>
      <c r="F64" s="346"/>
      <c r="G64" s="346"/>
      <c r="H64" s="346"/>
      <c r="I64" s="346"/>
      <c r="J64" s="346"/>
      <c r="K64" s="346"/>
      <c r="L64" s="346"/>
      <c r="M64" s="346"/>
      <c r="N64" s="346"/>
      <c r="O64" s="346"/>
      <c r="P64" s="346"/>
      <c r="Q64" s="346"/>
      <c r="R64" s="346"/>
      <c r="S64" s="346"/>
      <c r="T64" s="346"/>
      <c r="U64" s="292">
        <f>U65+U66</f>
        <v>146814</v>
      </c>
      <c r="V64" s="292">
        <f>V65+V66</f>
        <v>0</v>
      </c>
      <c r="W64" s="292">
        <f>W65+W66</f>
        <v>27902</v>
      </c>
      <c r="X64" s="340">
        <f>IF(U64="",0,U64)</f>
        <v>146814</v>
      </c>
      <c r="Y64" s="340">
        <f t="shared" si="1"/>
        <v>0</v>
      </c>
      <c r="Z64" s="340">
        <f>IF(W64="",0,W64)</f>
        <v>27902</v>
      </c>
      <c r="AA64" s="341">
        <f t="shared" ref="AA64:AA69" si="2">W64-U64</f>
        <v>-118912</v>
      </c>
      <c r="AB64" s="340"/>
    </row>
    <row r="65" spans="1:29" ht="12.75" customHeight="1">
      <c r="A65" s="348" t="s">
        <v>125</v>
      </c>
      <c r="B65" s="344" t="s">
        <v>126</v>
      </c>
      <c r="C65" s="346"/>
      <c r="D65" s="346"/>
      <c r="E65" s="346"/>
      <c r="F65" s="346"/>
      <c r="G65" s="346"/>
      <c r="H65" s="346"/>
      <c r="I65" s="346"/>
      <c r="J65" s="346"/>
      <c r="K65" s="346"/>
      <c r="L65" s="346"/>
      <c r="M65" s="346"/>
      <c r="N65" s="346"/>
      <c r="O65" s="346"/>
      <c r="P65" s="346"/>
      <c r="Q65" s="346"/>
      <c r="R65" s="346"/>
      <c r="S65" s="346"/>
      <c r="T65" s="346"/>
      <c r="U65" s="290">
        <v>588</v>
      </c>
      <c r="V65" s="297"/>
      <c r="W65" s="290">
        <v>759</v>
      </c>
      <c r="X65" s="340">
        <f t="shared" si="1"/>
        <v>588</v>
      </c>
      <c r="Y65" s="340">
        <f t="shared" si="1"/>
        <v>0</v>
      </c>
      <c r="Z65" s="340">
        <f t="shared" si="1"/>
        <v>759</v>
      </c>
      <c r="AA65" s="347">
        <f t="shared" si="2"/>
        <v>171</v>
      </c>
      <c r="AB65" s="340"/>
    </row>
    <row r="66" spans="1:29" ht="12.75" customHeight="1">
      <c r="A66" s="348" t="s">
        <v>127</v>
      </c>
      <c r="B66" s="344" t="s">
        <v>128</v>
      </c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46"/>
      <c r="P66" s="346"/>
      <c r="Q66" s="346"/>
      <c r="R66" s="346"/>
      <c r="S66" s="346"/>
      <c r="T66" s="346"/>
      <c r="U66" s="290">
        <v>146226</v>
      </c>
      <c r="V66" s="297"/>
      <c r="W66" s="290">
        <v>27143</v>
      </c>
      <c r="X66" s="340">
        <f t="shared" si="1"/>
        <v>146226</v>
      </c>
      <c r="Y66" s="340">
        <f t="shared" si="1"/>
        <v>0</v>
      </c>
      <c r="Z66" s="340">
        <f t="shared" si="1"/>
        <v>27143</v>
      </c>
      <c r="AA66" s="347">
        <f t="shared" si="2"/>
        <v>-119083</v>
      </c>
      <c r="AB66" s="340"/>
    </row>
    <row r="67" spans="1:29" ht="12.75" customHeight="1">
      <c r="A67" s="348" t="s">
        <v>129</v>
      </c>
      <c r="B67" s="353" t="s">
        <v>130</v>
      </c>
      <c r="C67" s="354"/>
      <c r="D67" s="354"/>
      <c r="E67" s="354"/>
      <c r="F67" s="354"/>
      <c r="G67" s="354"/>
      <c r="H67" s="354"/>
      <c r="I67" s="354"/>
      <c r="J67" s="354"/>
      <c r="K67" s="354"/>
      <c r="L67" s="354"/>
      <c r="M67" s="354"/>
      <c r="N67" s="354"/>
      <c r="O67" s="354"/>
      <c r="P67" s="354"/>
      <c r="Q67" s="354"/>
      <c r="R67" s="354"/>
      <c r="S67" s="354"/>
      <c r="T67" s="354"/>
      <c r="U67" s="292">
        <f>SUM(U68:U70)</f>
        <v>7034</v>
      </c>
      <c r="V67" s="292">
        <f>V68+V69</f>
        <v>0</v>
      </c>
      <c r="W67" s="292">
        <f>SUM(W68:W70)</f>
        <v>2819</v>
      </c>
      <c r="X67" s="340">
        <f t="shared" si="1"/>
        <v>7034</v>
      </c>
      <c r="Y67" s="340">
        <f t="shared" si="1"/>
        <v>0</v>
      </c>
      <c r="Z67" s="340">
        <f t="shared" si="1"/>
        <v>2819</v>
      </c>
      <c r="AA67" s="341">
        <f t="shared" si="2"/>
        <v>-4215</v>
      </c>
      <c r="AB67" s="340"/>
    </row>
    <row r="68" spans="1:29" ht="12.75" customHeight="1">
      <c r="A68" s="348" t="s">
        <v>131</v>
      </c>
      <c r="B68" s="344" t="s">
        <v>132</v>
      </c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  <c r="P68" s="355"/>
      <c r="Q68" s="355"/>
      <c r="R68" s="355"/>
      <c r="S68" s="355"/>
      <c r="T68" s="355"/>
      <c r="U68" s="290">
        <v>579</v>
      </c>
      <c r="V68" s="297"/>
      <c r="W68" s="290"/>
      <c r="X68" s="340">
        <f t="shared" si="1"/>
        <v>579</v>
      </c>
      <c r="Y68" s="340">
        <f t="shared" si="1"/>
        <v>0</v>
      </c>
      <c r="Z68" s="340">
        <f t="shared" si="1"/>
        <v>0</v>
      </c>
      <c r="AA68" s="347">
        <f t="shared" si="2"/>
        <v>-579</v>
      </c>
      <c r="AB68" s="340"/>
    </row>
    <row r="69" spans="1:29" ht="12.75" customHeight="1">
      <c r="A69" s="348" t="s">
        <v>133</v>
      </c>
      <c r="B69" s="344" t="s">
        <v>134</v>
      </c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5"/>
      <c r="O69" s="355"/>
      <c r="P69" s="355"/>
      <c r="Q69" s="355"/>
      <c r="R69" s="355"/>
      <c r="S69" s="355"/>
      <c r="T69" s="355"/>
      <c r="U69" s="290">
        <v>6455</v>
      </c>
      <c r="V69" s="297"/>
      <c r="W69" s="290">
        <v>2819</v>
      </c>
      <c r="X69" s="340">
        <f t="shared" si="1"/>
        <v>6455</v>
      </c>
      <c r="Y69" s="340">
        <f t="shared" si="1"/>
        <v>0</v>
      </c>
      <c r="Z69" s="340">
        <f t="shared" si="1"/>
        <v>2819</v>
      </c>
      <c r="AA69" s="347">
        <f t="shared" si="2"/>
        <v>-3636</v>
      </c>
      <c r="AB69" s="340"/>
    </row>
    <row r="70" spans="1:29" ht="12.75" customHeight="1">
      <c r="A70" s="348" t="s">
        <v>135</v>
      </c>
      <c r="B70" s="344" t="s">
        <v>136</v>
      </c>
      <c r="C70" s="355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  <c r="P70" s="355"/>
      <c r="Q70" s="355"/>
      <c r="R70" s="355"/>
      <c r="S70" s="355"/>
      <c r="T70" s="355"/>
      <c r="U70" s="290"/>
      <c r="V70" s="297"/>
      <c r="W70" s="290"/>
      <c r="X70" s="340">
        <f t="shared" si="1"/>
        <v>0</v>
      </c>
      <c r="Y70" s="340">
        <f t="shared" si="1"/>
        <v>0</v>
      </c>
      <c r="Z70" s="340">
        <f t="shared" si="1"/>
        <v>0</v>
      </c>
      <c r="AA70" s="347"/>
      <c r="AB70" s="340"/>
    </row>
    <row r="71" spans="1:29" ht="12.75" customHeight="1" thickBot="1">
      <c r="A71" s="348"/>
      <c r="B71" s="344"/>
      <c r="C71" s="344"/>
      <c r="D71" s="355"/>
      <c r="E71" s="355"/>
      <c r="F71" s="355"/>
      <c r="G71" s="355"/>
      <c r="H71" s="355"/>
      <c r="I71" s="355"/>
      <c r="J71" s="355"/>
      <c r="K71" s="355"/>
      <c r="L71" s="355"/>
      <c r="M71" s="355"/>
      <c r="N71" s="355"/>
      <c r="O71" s="355"/>
      <c r="P71" s="355"/>
      <c r="Q71" s="355"/>
      <c r="R71" s="355"/>
      <c r="S71" s="355"/>
      <c r="T71" s="355"/>
      <c r="U71" s="299"/>
      <c r="V71" s="300"/>
      <c r="W71" s="299"/>
      <c r="X71" s="340">
        <f t="shared" si="1"/>
        <v>0</v>
      </c>
      <c r="Y71" s="340">
        <f t="shared" si="1"/>
        <v>0</v>
      </c>
      <c r="Z71" s="340">
        <f t="shared" si="1"/>
        <v>0</v>
      </c>
      <c r="AA71" s="347"/>
      <c r="AB71" s="340"/>
    </row>
    <row r="72" spans="1:29" ht="13.5" customHeight="1" thickBot="1">
      <c r="A72" s="356" t="s">
        <v>137</v>
      </c>
      <c r="B72" s="357" t="s">
        <v>138</v>
      </c>
      <c r="C72" s="358"/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295">
        <f>U20+U45+U67</f>
        <v>886079</v>
      </c>
      <c r="V72" s="295">
        <f>V20+V45+V67</f>
        <v>0</v>
      </c>
      <c r="W72" s="295">
        <f>W20+W45+W67</f>
        <v>868138</v>
      </c>
      <c r="X72" s="359">
        <f>IF(U72="",0,U72)</f>
        <v>886079</v>
      </c>
      <c r="Y72" s="359">
        <f t="shared" ref="Y72" si="3">IF(V72="",0,V72)</f>
        <v>0</v>
      </c>
      <c r="Z72" s="359">
        <f>IF(W72="",0,W72)</f>
        <v>868138</v>
      </c>
      <c r="AA72" s="360">
        <f>W72-U72</f>
        <v>-17941</v>
      </c>
      <c r="AB72" s="340"/>
    </row>
    <row r="76" spans="1:29" ht="15">
      <c r="A76" s="418" t="s">
        <v>24</v>
      </c>
      <c r="B76" s="362"/>
      <c r="C76" s="362"/>
      <c r="D76" s="362"/>
      <c r="E76" s="427" t="s">
        <v>415</v>
      </c>
      <c r="F76" s="427"/>
      <c r="G76" s="427"/>
      <c r="H76" s="427"/>
      <c r="I76" s="427"/>
      <c r="J76" s="427"/>
      <c r="K76" s="427"/>
      <c r="L76" s="427"/>
      <c r="M76" s="427"/>
      <c r="N76" s="419"/>
      <c r="U76" s="363"/>
      <c r="V76" s="364"/>
      <c r="W76" s="364"/>
    </row>
    <row r="77" spans="1:29" s="369" customFormat="1" ht="15">
      <c r="A77" s="362"/>
      <c r="B77" s="365"/>
      <c r="C77" s="365"/>
      <c r="D77" s="365"/>
      <c r="E77" s="365"/>
      <c r="F77" s="365"/>
      <c r="G77" s="365"/>
      <c r="H77" s="365"/>
      <c r="I77" s="365"/>
      <c r="J77" s="365"/>
      <c r="K77" s="365"/>
      <c r="L77" s="365"/>
      <c r="M77" s="365"/>
      <c r="N77" s="365"/>
      <c r="O77" s="365"/>
      <c r="P77" s="365"/>
      <c r="Q77" s="366" t="s">
        <v>25</v>
      </c>
      <c r="R77" s="366"/>
      <c r="S77" s="366"/>
      <c r="T77" s="365"/>
      <c r="U77" s="367" t="s">
        <v>26</v>
      </c>
      <c r="V77" s="368"/>
      <c r="W77" s="368"/>
      <c r="AC77" s="370"/>
    </row>
    <row r="78" spans="1:29" s="369" customFormat="1" ht="15">
      <c r="A78" s="362"/>
      <c r="B78" s="365"/>
      <c r="C78" s="365"/>
      <c r="D78" s="365"/>
      <c r="E78" s="365"/>
      <c r="F78" s="365"/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65"/>
      <c r="R78" s="365"/>
      <c r="S78" s="365"/>
      <c r="T78" s="365"/>
      <c r="U78" s="367" t="s">
        <v>27</v>
      </c>
      <c r="V78" s="367"/>
      <c r="W78" s="368"/>
      <c r="AC78" s="370"/>
    </row>
    <row r="79" spans="1:29" s="369" customFormat="1" ht="15">
      <c r="A79" s="362"/>
      <c r="B79" s="365"/>
      <c r="C79" s="365"/>
      <c r="D79" s="365"/>
      <c r="E79" s="365"/>
      <c r="F79" s="365"/>
      <c r="G79" s="365"/>
      <c r="H79" s="365"/>
      <c r="I79" s="365"/>
      <c r="J79" s="365"/>
      <c r="K79" s="365"/>
      <c r="L79" s="365"/>
      <c r="M79" s="365"/>
      <c r="N79" s="365"/>
      <c r="O79" s="365"/>
      <c r="P79" s="365"/>
      <c r="Q79" s="365"/>
      <c r="R79" s="365"/>
      <c r="S79" s="365"/>
      <c r="T79" s="365"/>
      <c r="U79" s="367"/>
      <c r="V79" s="367"/>
      <c r="W79" s="368"/>
      <c r="AC79" s="370"/>
    </row>
    <row r="80" spans="1:29" ht="15">
      <c r="B80" s="371">
        <f t="shared" ref="B80:R80" si="4">B2</f>
        <v>1</v>
      </c>
      <c r="C80" s="371">
        <f t="shared" si="4"/>
        <v>1</v>
      </c>
      <c r="D80" s="371">
        <f t="shared" si="4"/>
        <v>3</v>
      </c>
      <c r="E80" s="371">
        <f t="shared" si="4"/>
        <v>0</v>
      </c>
      <c r="F80" s="371">
        <f t="shared" si="4"/>
        <v>0</v>
      </c>
      <c r="G80" s="371">
        <f t="shared" si="4"/>
        <v>9</v>
      </c>
      <c r="H80" s="371">
        <f t="shared" si="4"/>
        <v>1</v>
      </c>
      <c r="I80" s="371">
        <f t="shared" si="4"/>
        <v>9</v>
      </c>
      <c r="J80" s="371">
        <f t="shared" si="4"/>
        <v>3</v>
      </c>
      <c r="K80" s="371">
        <f t="shared" si="4"/>
        <v>8</v>
      </c>
      <c r="L80" s="371">
        <f t="shared" si="4"/>
        <v>2</v>
      </c>
      <c r="M80" s="371">
        <f t="shared" si="4"/>
        <v>1</v>
      </c>
      <c r="N80" s="371">
        <f t="shared" si="4"/>
        <v>1</v>
      </c>
      <c r="O80" s="371">
        <f t="shared" si="4"/>
        <v>1</v>
      </c>
      <c r="P80" s="371">
        <f t="shared" si="4"/>
        <v>3</v>
      </c>
      <c r="Q80" s="371">
        <f t="shared" si="4"/>
        <v>1</v>
      </c>
      <c r="R80" s="371">
        <f t="shared" si="4"/>
        <v>8</v>
      </c>
    </row>
    <row r="81" spans="1:27" ht="5.25" customHeight="1">
      <c r="B81" s="316"/>
    </row>
    <row r="82" spans="1:27">
      <c r="B82" s="372" t="s">
        <v>1</v>
      </c>
      <c r="C82" s="372"/>
      <c r="D82" s="372"/>
      <c r="E82" s="372"/>
      <c r="F82" s="372"/>
      <c r="G82" s="372"/>
      <c r="H82" s="372"/>
      <c r="I82" s="372"/>
      <c r="J82" s="372"/>
      <c r="K82" s="372"/>
      <c r="L82" s="372"/>
      <c r="M82" s="372"/>
      <c r="N82" s="372"/>
      <c r="O82" s="372"/>
      <c r="P82" s="372"/>
      <c r="Q82" s="372"/>
      <c r="R82" s="372"/>
    </row>
    <row r="83" spans="1:27">
      <c r="B83" s="316"/>
    </row>
    <row r="84" spans="1:27" ht="15">
      <c r="B84" s="371">
        <f t="shared" ref="B84:M84" si="5">B6</f>
        <v>1</v>
      </c>
      <c r="C84" s="371">
        <f t="shared" si="5"/>
        <v>8</v>
      </c>
      <c r="D84" s="371" t="str">
        <f t="shared" si="5"/>
        <v>-</v>
      </c>
      <c r="E84" s="371">
        <f t="shared" si="5"/>
        <v>0</v>
      </c>
      <c r="F84" s="371">
        <f t="shared" si="5"/>
        <v>9</v>
      </c>
      <c r="G84" s="371" t="str">
        <f t="shared" si="5"/>
        <v>-</v>
      </c>
      <c r="H84" s="371">
        <f t="shared" si="5"/>
        <v>1</v>
      </c>
      <c r="I84" s="371">
        <f t="shared" si="5"/>
        <v>0</v>
      </c>
      <c r="J84" s="371">
        <f t="shared" si="5"/>
        <v>1</v>
      </c>
      <c r="K84" s="371">
        <f t="shared" si="5"/>
        <v>0</v>
      </c>
      <c r="L84" s="371">
        <f t="shared" si="5"/>
        <v>9</v>
      </c>
      <c r="M84" s="371">
        <f t="shared" si="5"/>
        <v>6</v>
      </c>
    </row>
    <row r="85" spans="1:27" ht="4.5" customHeight="1">
      <c r="B85" s="316"/>
    </row>
    <row r="86" spans="1:27">
      <c r="B86" s="372" t="s">
        <v>5</v>
      </c>
      <c r="C86" s="372"/>
      <c r="D86" s="372"/>
      <c r="E86" s="372"/>
      <c r="F86" s="372"/>
      <c r="G86" s="372"/>
      <c r="H86" s="372"/>
      <c r="I86" s="372"/>
      <c r="J86" s="372"/>
      <c r="K86" s="372"/>
      <c r="L86" s="372"/>
      <c r="M86" s="372"/>
    </row>
    <row r="87" spans="1:27" ht="28.5" customHeight="1"/>
    <row r="88" spans="1:27" ht="15.75">
      <c r="B88" s="321"/>
      <c r="C88" s="321"/>
      <c r="D88" s="321"/>
      <c r="E88" s="321"/>
      <c r="F88" s="321"/>
      <c r="G88" s="321"/>
      <c r="H88" s="321"/>
      <c r="I88" s="321"/>
      <c r="J88" s="321"/>
      <c r="K88" s="321"/>
      <c r="L88" s="321"/>
      <c r="M88" s="321"/>
      <c r="N88" s="321"/>
      <c r="O88" s="321"/>
      <c r="P88" s="321"/>
      <c r="Q88" s="321"/>
      <c r="R88" s="420" t="str">
        <f>Q12</f>
        <v>MÜLLEX-KÖRMEND KFT</v>
      </c>
      <c r="S88" s="321"/>
      <c r="T88" s="321"/>
      <c r="U88" s="321"/>
      <c r="V88" s="321"/>
      <c r="W88" s="321"/>
    </row>
    <row r="89" spans="1:27" ht="15.75">
      <c r="B89" s="321"/>
      <c r="C89" s="321"/>
      <c r="D89" s="321"/>
      <c r="E89" s="321"/>
      <c r="F89" s="321"/>
      <c r="G89" s="321"/>
      <c r="H89" s="321"/>
      <c r="I89" s="321"/>
      <c r="J89" s="321"/>
      <c r="K89" s="321"/>
      <c r="L89" s="321"/>
      <c r="M89" s="321"/>
      <c r="N89" s="321"/>
      <c r="O89" s="321"/>
      <c r="P89" s="428" t="s">
        <v>412</v>
      </c>
      <c r="Q89" s="429"/>
      <c r="R89" s="429"/>
      <c r="S89" s="429"/>
      <c r="T89" s="429"/>
      <c r="U89" s="321"/>
      <c r="V89" s="321"/>
      <c r="W89" s="321"/>
    </row>
    <row r="90" spans="1:27" ht="15.75">
      <c r="R90" s="420" t="str">
        <f>Q14</f>
        <v>ELŐZETES MÉRLEG</v>
      </c>
    </row>
    <row r="92" spans="1:27" ht="15">
      <c r="A92" s="327" t="s">
        <v>139</v>
      </c>
      <c r="B92" s="328"/>
      <c r="C92" s="328"/>
      <c r="D92" s="328"/>
      <c r="E92" s="328"/>
      <c r="F92" s="328"/>
      <c r="G92" s="328"/>
      <c r="H92" s="328"/>
      <c r="I92" s="328"/>
      <c r="J92" s="328"/>
      <c r="K92" s="328"/>
    </row>
    <row r="94" spans="1:27" ht="13.5" thickBot="1">
      <c r="W94" s="373" t="s">
        <v>30</v>
      </c>
    </row>
    <row r="95" spans="1:27" ht="26.25" thickBot="1">
      <c r="A95" s="374"/>
      <c r="B95" s="375" t="s">
        <v>31</v>
      </c>
      <c r="C95" s="376"/>
      <c r="D95" s="376"/>
      <c r="E95" s="376"/>
      <c r="F95" s="376"/>
      <c r="G95" s="376"/>
      <c r="H95" s="376"/>
      <c r="I95" s="376"/>
      <c r="J95" s="376"/>
      <c r="K95" s="376"/>
      <c r="L95" s="376"/>
      <c r="M95" s="376"/>
      <c r="N95" s="376"/>
      <c r="O95" s="376"/>
      <c r="P95" s="376"/>
      <c r="Q95" s="376"/>
      <c r="R95" s="376"/>
      <c r="S95" s="376"/>
      <c r="T95" s="377"/>
      <c r="U95" s="334" t="s">
        <v>410</v>
      </c>
      <c r="V95" s="335" t="s">
        <v>33</v>
      </c>
      <c r="W95" s="334" t="s">
        <v>411</v>
      </c>
      <c r="AA95" s="378" t="s">
        <v>398</v>
      </c>
    </row>
    <row r="96" spans="1:27" ht="15.75">
      <c r="A96" s="379" t="s">
        <v>140</v>
      </c>
      <c r="B96" s="380" t="s">
        <v>141</v>
      </c>
      <c r="C96" s="381"/>
      <c r="D96" s="381"/>
      <c r="E96" s="381"/>
      <c r="F96" s="381"/>
      <c r="G96" s="381"/>
      <c r="H96" s="381"/>
      <c r="I96" s="381"/>
      <c r="J96" s="381"/>
      <c r="K96" s="381"/>
      <c r="L96" s="381"/>
      <c r="M96" s="381"/>
      <c r="N96" s="381"/>
      <c r="O96" s="381"/>
      <c r="P96" s="381"/>
      <c r="Q96" s="381"/>
      <c r="R96" s="381"/>
      <c r="S96" s="381"/>
      <c r="T96" s="381"/>
      <c r="U96" s="301">
        <f>SUM(U97:U104)</f>
        <v>496705</v>
      </c>
      <c r="V96" s="301">
        <f>SUM(V97:V104)</f>
        <v>0</v>
      </c>
      <c r="W96" s="301">
        <f>SUM(W97:W104)</f>
        <v>593517</v>
      </c>
      <c r="X96" s="320">
        <f t="shared" ref="X96:Z138" si="6">IF(U96="",0,U96)</f>
        <v>496705</v>
      </c>
      <c r="Y96" s="320">
        <f t="shared" si="6"/>
        <v>0</v>
      </c>
      <c r="Z96" s="320">
        <f t="shared" si="6"/>
        <v>593517</v>
      </c>
      <c r="AA96" s="341">
        <f>W96-U96</f>
        <v>96812</v>
      </c>
    </row>
    <row r="97" spans="1:28" ht="15.75">
      <c r="A97" s="348" t="s">
        <v>142</v>
      </c>
      <c r="B97" s="382" t="s">
        <v>143</v>
      </c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290">
        <v>100610</v>
      </c>
      <c r="V97" s="297"/>
      <c r="W97" s="290">
        <v>100610</v>
      </c>
      <c r="X97" s="320">
        <f t="shared" si="6"/>
        <v>100610</v>
      </c>
      <c r="Y97" s="320">
        <f t="shared" si="6"/>
        <v>0</v>
      </c>
      <c r="Z97" s="320">
        <f t="shared" si="6"/>
        <v>100610</v>
      </c>
      <c r="AA97" s="347">
        <v>0</v>
      </c>
    </row>
    <row r="98" spans="1:28" ht="15.75">
      <c r="A98" s="348" t="s">
        <v>144</v>
      </c>
      <c r="B98" s="383" t="s">
        <v>145</v>
      </c>
      <c r="C98" s="351"/>
      <c r="D98" s="351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290"/>
      <c r="V98" s="297"/>
      <c r="W98" s="290"/>
      <c r="X98" s="320">
        <f t="shared" si="6"/>
        <v>0</v>
      </c>
      <c r="Y98" s="320">
        <f t="shared" si="6"/>
        <v>0</v>
      </c>
      <c r="Z98" s="320">
        <f t="shared" si="6"/>
        <v>0</v>
      </c>
      <c r="AA98" s="384"/>
    </row>
    <row r="99" spans="1:28" ht="15.75">
      <c r="A99" s="348" t="s">
        <v>146</v>
      </c>
      <c r="B99" s="382" t="s">
        <v>147</v>
      </c>
      <c r="C99" s="351"/>
      <c r="D99" s="351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290"/>
      <c r="V99" s="297"/>
      <c r="W99" s="290"/>
      <c r="X99" s="320">
        <f t="shared" si="6"/>
        <v>0</v>
      </c>
      <c r="Y99" s="320">
        <f t="shared" si="6"/>
        <v>0</v>
      </c>
      <c r="Z99" s="320">
        <f t="shared" si="6"/>
        <v>0</v>
      </c>
      <c r="AA99" s="384"/>
    </row>
    <row r="100" spans="1:28" ht="15.75">
      <c r="A100" s="348" t="s">
        <v>148</v>
      </c>
      <c r="B100" s="382" t="s">
        <v>149</v>
      </c>
      <c r="C100" s="351"/>
      <c r="D100" s="351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290">
        <v>745</v>
      </c>
      <c r="V100" s="297"/>
      <c r="W100" s="290">
        <v>745</v>
      </c>
      <c r="X100" s="320">
        <f t="shared" si="6"/>
        <v>745</v>
      </c>
      <c r="Y100" s="320">
        <f t="shared" si="6"/>
        <v>0</v>
      </c>
      <c r="Z100" s="320">
        <f t="shared" si="6"/>
        <v>745</v>
      </c>
      <c r="AA100" s="384">
        <v>0</v>
      </c>
    </row>
    <row r="101" spans="1:28" ht="15.75">
      <c r="A101" s="348" t="s">
        <v>150</v>
      </c>
      <c r="B101" s="382" t="s">
        <v>151</v>
      </c>
      <c r="C101" s="351"/>
      <c r="D101" s="351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290">
        <v>404481</v>
      </c>
      <c r="V101" s="297"/>
      <c r="W101" s="290">
        <v>345350</v>
      </c>
      <c r="X101" s="320">
        <f t="shared" si="6"/>
        <v>404481</v>
      </c>
      <c r="Y101" s="320">
        <f t="shared" si="6"/>
        <v>0</v>
      </c>
      <c r="Z101" s="320">
        <f t="shared" si="6"/>
        <v>345350</v>
      </c>
      <c r="AA101" s="347">
        <f>W101-U101</f>
        <v>-59131</v>
      </c>
    </row>
    <row r="102" spans="1:28" ht="15.75">
      <c r="A102" s="348" t="s">
        <v>152</v>
      </c>
      <c r="B102" s="383" t="s">
        <v>153</v>
      </c>
      <c r="C102" s="351"/>
      <c r="D102" s="351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290"/>
      <c r="V102" s="297"/>
      <c r="W102" s="290">
        <v>50000</v>
      </c>
      <c r="X102" s="320">
        <f t="shared" si="6"/>
        <v>0</v>
      </c>
      <c r="Y102" s="320">
        <f t="shared" si="6"/>
        <v>0</v>
      </c>
      <c r="Z102" s="320">
        <f t="shared" si="6"/>
        <v>50000</v>
      </c>
      <c r="AA102" s="347">
        <f>W102-U102</f>
        <v>50000</v>
      </c>
    </row>
    <row r="103" spans="1:28" ht="15.75">
      <c r="A103" s="348" t="s">
        <v>154</v>
      </c>
      <c r="B103" s="383" t="s">
        <v>155</v>
      </c>
      <c r="C103" s="351"/>
      <c r="D103" s="351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290"/>
      <c r="V103" s="297"/>
      <c r="W103" s="290"/>
      <c r="X103" s="320">
        <f t="shared" si="6"/>
        <v>0</v>
      </c>
      <c r="Y103" s="320">
        <f t="shared" si="6"/>
        <v>0</v>
      </c>
      <c r="Z103" s="320">
        <f t="shared" si="6"/>
        <v>0</v>
      </c>
      <c r="AA103" s="384"/>
    </row>
    <row r="104" spans="1:28" ht="15.75">
      <c r="A104" s="348" t="s">
        <v>156</v>
      </c>
      <c r="B104" s="383" t="s">
        <v>157</v>
      </c>
      <c r="C104" s="351"/>
      <c r="D104" s="351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03">
        <f>U212</f>
        <v>-9131</v>
      </c>
      <c r="V104" s="297"/>
      <c r="W104" s="303">
        <f>W212</f>
        <v>96812</v>
      </c>
      <c r="X104" s="320">
        <f t="shared" si="6"/>
        <v>-9131</v>
      </c>
      <c r="Y104" s="320">
        <f t="shared" si="6"/>
        <v>0</v>
      </c>
      <c r="Z104" s="320">
        <f t="shared" si="6"/>
        <v>96812</v>
      </c>
      <c r="AA104" s="347">
        <f>W104-U104</f>
        <v>105943</v>
      </c>
      <c r="AB104" s="320" t="s">
        <v>399</v>
      </c>
    </row>
    <row r="105" spans="1:28" ht="15.75">
      <c r="A105" s="348" t="s">
        <v>158</v>
      </c>
      <c r="B105" s="385" t="s">
        <v>159</v>
      </c>
      <c r="C105" s="351"/>
      <c r="D105" s="351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292">
        <f>SUM(U106:U108)</f>
        <v>90185</v>
      </c>
      <c r="V105" s="302"/>
      <c r="W105" s="292">
        <f>SUM(W106:W108)</f>
        <v>90458</v>
      </c>
      <c r="X105" s="320">
        <f t="shared" si="6"/>
        <v>90185</v>
      </c>
      <c r="Y105" s="320">
        <f t="shared" si="6"/>
        <v>0</v>
      </c>
      <c r="Z105" s="320">
        <f t="shared" si="6"/>
        <v>90458</v>
      </c>
      <c r="AA105" s="384"/>
    </row>
    <row r="106" spans="1:28" ht="15.75">
      <c r="A106" s="348" t="s">
        <v>160</v>
      </c>
      <c r="B106" s="382" t="s">
        <v>161</v>
      </c>
      <c r="C106" s="351"/>
      <c r="D106" s="351"/>
      <c r="E106" s="351"/>
      <c r="F106" s="351"/>
      <c r="G106" s="351"/>
      <c r="H106" s="351"/>
      <c r="I106" s="351"/>
      <c r="J106" s="351"/>
      <c r="K106" s="351"/>
      <c r="L106" s="351"/>
      <c r="M106" s="351"/>
      <c r="N106" s="351"/>
      <c r="O106" s="351"/>
      <c r="P106" s="351"/>
      <c r="Q106" s="351"/>
      <c r="R106" s="351"/>
      <c r="S106" s="351"/>
      <c r="T106" s="351"/>
      <c r="U106" s="290">
        <v>5587</v>
      </c>
      <c r="V106" s="297"/>
      <c r="W106" s="290"/>
      <c r="X106" s="320">
        <f t="shared" si="6"/>
        <v>5587</v>
      </c>
      <c r="Y106" s="320">
        <f t="shared" si="6"/>
        <v>0</v>
      </c>
      <c r="Z106" s="320">
        <f t="shared" si="6"/>
        <v>0</v>
      </c>
      <c r="AA106" s="384"/>
    </row>
    <row r="107" spans="1:28" ht="15.75">
      <c r="A107" s="348" t="s">
        <v>162</v>
      </c>
      <c r="B107" s="382" t="s">
        <v>163</v>
      </c>
      <c r="C107" s="351"/>
      <c r="D107" s="351"/>
      <c r="E107" s="351"/>
      <c r="F107" s="351"/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  <c r="S107" s="351"/>
      <c r="T107" s="351"/>
      <c r="U107" s="290">
        <v>84598</v>
      </c>
      <c r="V107" s="297"/>
      <c r="W107" s="290">
        <v>90458</v>
      </c>
      <c r="X107" s="320">
        <f t="shared" si="6"/>
        <v>84598</v>
      </c>
      <c r="Y107" s="320">
        <f t="shared" si="6"/>
        <v>0</v>
      </c>
      <c r="Z107" s="320">
        <f t="shared" si="6"/>
        <v>90458</v>
      </c>
      <c r="AA107" s="384"/>
    </row>
    <row r="108" spans="1:28" ht="15.75">
      <c r="A108" s="348" t="s">
        <v>164</v>
      </c>
      <c r="B108" s="382" t="s">
        <v>165</v>
      </c>
      <c r="C108" s="351"/>
      <c r="D108" s="351"/>
      <c r="E108" s="351"/>
      <c r="F108" s="351"/>
      <c r="G108" s="351"/>
      <c r="H108" s="351"/>
      <c r="I108" s="351"/>
      <c r="J108" s="351"/>
      <c r="K108" s="351"/>
      <c r="L108" s="351"/>
      <c r="M108" s="351"/>
      <c r="N108" s="351"/>
      <c r="O108" s="351"/>
      <c r="P108" s="351"/>
      <c r="Q108" s="351"/>
      <c r="R108" s="351"/>
      <c r="S108" s="351"/>
      <c r="T108" s="351"/>
      <c r="U108" s="290"/>
      <c r="V108" s="297"/>
      <c r="W108" s="290"/>
      <c r="X108" s="320">
        <f t="shared" si="6"/>
        <v>0</v>
      </c>
      <c r="Y108" s="320">
        <f t="shared" si="6"/>
        <v>0</v>
      </c>
      <c r="Z108" s="320">
        <f t="shared" si="6"/>
        <v>0</v>
      </c>
      <c r="AA108" s="384"/>
    </row>
    <row r="109" spans="1:28" ht="15.75">
      <c r="A109" s="348" t="s">
        <v>166</v>
      </c>
      <c r="B109" s="385" t="s">
        <v>167</v>
      </c>
      <c r="C109" s="351"/>
      <c r="D109" s="351"/>
      <c r="E109" s="351"/>
      <c r="F109" s="351"/>
      <c r="G109" s="351"/>
      <c r="H109" s="351"/>
      <c r="I109" s="351"/>
      <c r="J109" s="351"/>
      <c r="K109" s="351"/>
      <c r="L109" s="351"/>
      <c r="M109" s="351"/>
      <c r="N109" s="351"/>
      <c r="O109" s="351"/>
      <c r="P109" s="351"/>
      <c r="Q109" s="351"/>
      <c r="R109" s="351"/>
      <c r="S109" s="351"/>
      <c r="T109" s="351"/>
      <c r="U109" s="292">
        <f>U114+U123</f>
        <v>184981</v>
      </c>
      <c r="V109" s="292">
        <f>V114+V123</f>
        <v>43837</v>
      </c>
      <c r="W109" s="292">
        <f>W114+W123</f>
        <v>124076</v>
      </c>
      <c r="X109" s="320">
        <f t="shared" si="6"/>
        <v>184981</v>
      </c>
      <c r="Y109" s="320">
        <f t="shared" si="6"/>
        <v>43837</v>
      </c>
      <c r="Z109" s="320">
        <f t="shared" si="6"/>
        <v>124076</v>
      </c>
      <c r="AA109" s="341">
        <f>W109-U109</f>
        <v>-60905</v>
      </c>
    </row>
    <row r="110" spans="1:28" ht="15.75">
      <c r="A110" s="348" t="s">
        <v>168</v>
      </c>
      <c r="B110" s="382" t="s">
        <v>169</v>
      </c>
      <c r="C110" s="351"/>
      <c r="D110" s="351"/>
      <c r="E110" s="351"/>
      <c r="F110" s="351"/>
      <c r="G110" s="351"/>
      <c r="H110" s="351"/>
      <c r="I110" s="351"/>
      <c r="J110" s="351"/>
      <c r="K110" s="351"/>
      <c r="L110" s="351"/>
      <c r="M110" s="351"/>
      <c r="N110" s="351"/>
      <c r="O110" s="351"/>
      <c r="P110" s="351"/>
      <c r="Q110" s="351"/>
      <c r="R110" s="351"/>
      <c r="S110" s="351"/>
      <c r="T110" s="351"/>
      <c r="U110" s="296"/>
      <c r="V110" s="298"/>
      <c r="W110" s="296"/>
      <c r="X110" s="320">
        <f t="shared" si="6"/>
        <v>0</v>
      </c>
      <c r="Y110" s="320">
        <f t="shared" si="6"/>
        <v>0</v>
      </c>
      <c r="Z110" s="320">
        <f t="shared" si="6"/>
        <v>0</v>
      </c>
      <c r="AA110" s="384"/>
    </row>
    <row r="111" spans="1:28" ht="15.75">
      <c r="A111" s="348" t="s">
        <v>170</v>
      </c>
      <c r="B111" s="382" t="s">
        <v>171</v>
      </c>
      <c r="C111" s="351"/>
      <c r="D111" s="351"/>
      <c r="E111" s="351"/>
      <c r="F111" s="351"/>
      <c r="G111" s="351"/>
      <c r="H111" s="351"/>
      <c r="I111" s="351"/>
      <c r="J111" s="351"/>
      <c r="K111" s="351"/>
      <c r="L111" s="351"/>
      <c r="M111" s="351"/>
      <c r="N111" s="351"/>
      <c r="O111" s="351"/>
      <c r="P111" s="351"/>
      <c r="Q111" s="351"/>
      <c r="R111" s="351"/>
      <c r="S111" s="351"/>
      <c r="T111" s="351"/>
      <c r="U111" s="290"/>
      <c r="V111" s="297"/>
      <c r="W111" s="290"/>
      <c r="X111" s="320">
        <f t="shared" si="6"/>
        <v>0</v>
      </c>
      <c r="Y111" s="320">
        <f t="shared" si="6"/>
        <v>0</v>
      </c>
      <c r="Z111" s="320">
        <f t="shared" si="6"/>
        <v>0</v>
      </c>
      <c r="AA111" s="384"/>
    </row>
    <row r="112" spans="1:28" ht="15.75">
      <c r="A112" s="348" t="s">
        <v>172</v>
      </c>
      <c r="B112" s="383" t="s">
        <v>173</v>
      </c>
      <c r="C112" s="351"/>
      <c r="D112" s="351"/>
      <c r="E112" s="351"/>
      <c r="F112" s="351"/>
      <c r="G112" s="351"/>
      <c r="H112" s="351"/>
      <c r="I112" s="351"/>
      <c r="J112" s="351"/>
      <c r="K112" s="351"/>
      <c r="L112" s="351"/>
      <c r="M112" s="351"/>
      <c r="N112" s="351"/>
      <c r="O112" s="351"/>
      <c r="P112" s="351"/>
      <c r="Q112" s="351"/>
      <c r="R112" s="351"/>
      <c r="S112" s="351"/>
      <c r="T112" s="352"/>
      <c r="U112" s="290"/>
      <c r="V112" s="297"/>
      <c r="W112" s="290"/>
      <c r="X112" s="320">
        <f t="shared" si="6"/>
        <v>0</v>
      </c>
      <c r="Y112" s="320">
        <f t="shared" si="6"/>
        <v>0</v>
      </c>
      <c r="Z112" s="320">
        <f t="shared" si="6"/>
        <v>0</v>
      </c>
      <c r="AA112" s="384"/>
    </row>
    <row r="113" spans="1:29" ht="15.75">
      <c r="A113" s="348" t="s">
        <v>174</v>
      </c>
      <c r="B113" s="382" t="s">
        <v>175</v>
      </c>
      <c r="C113" s="351"/>
      <c r="D113" s="351"/>
      <c r="E113" s="351"/>
      <c r="F113" s="351"/>
      <c r="G113" s="351"/>
      <c r="H113" s="351"/>
      <c r="I113" s="351"/>
      <c r="J113" s="351"/>
      <c r="K113" s="351"/>
      <c r="L113" s="351"/>
      <c r="M113" s="351"/>
      <c r="N113" s="351"/>
      <c r="O113" s="351"/>
      <c r="P113" s="351"/>
      <c r="Q113" s="351"/>
      <c r="R113" s="351"/>
      <c r="S113" s="351"/>
      <c r="T113" s="351"/>
      <c r="U113" s="290"/>
      <c r="V113" s="297"/>
      <c r="W113" s="290"/>
      <c r="X113" s="320">
        <f t="shared" si="6"/>
        <v>0</v>
      </c>
      <c r="Y113" s="320">
        <f t="shared" si="6"/>
        <v>0</v>
      </c>
      <c r="Z113" s="320">
        <f t="shared" si="6"/>
        <v>0</v>
      </c>
      <c r="AA113" s="384"/>
    </row>
    <row r="114" spans="1:29" ht="15.75">
      <c r="A114" s="348" t="s">
        <v>176</v>
      </c>
      <c r="B114" s="382" t="s">
        <v>177</v>
      </c>
      <c r="C114" s="351"/>
      <c r="D114" s="351"/>
      <c r="E114" s="351"/>
      <c r="F114" s="351"/>
      <c r="G114" s="351"/>
      <c r="H114" s="351"/>
      <c r="I114" s="351"/>
      <c r="J114" s="351"/>
      <c r="K114" s="351"/>
      <c r="L114" s="351"/>
      <c r="M114" s="351"/>
      <c r="N114" s="351"/>
      <c r="O114" s="351"/>
      <c r="P114" s="351"/>
      <c r="Q114" s="351"/>
      <c r="R114" s="351"/>
      <c r="S114" s="351"/>
      <c r="T114" s="351"/>
      <c r="U114" s="292">
        <f>U115+U116+U117+U118+U119+U120+U121+U122</f>
        <v>31468</v>
      </c>
      <c r="V114" s="292">
        <v>43837</v>
      </c>
      <c r="W114" s="292">
        <f>W115+W116+W117+W118+W119+W120+W121+W122</f>
        <v>20483</v>
      </c>
      <c r="X114" s="320">
        <f t="shared" si="6"/>
        <v>31468</v>
      </c>
      <c r="Y114" s="320">
        <f t="shared" si="6"/>
        <v>43837</v>
      </c>
      <c r="Z114" s="320">
        <f t="shared" si="6"/>
        <v>20483</v>
      </c>
      <c r="AA114" s="341">
        <f>W114-U114</f>
        <v>-10985</v>
      </c>
    </row>
    <row r="115" spans="1:29" ht="15.75">
      <c r="A115" s="348" t="s">
        <v>178</v>
      </c>
      <c r="B115" s="383" t="s">
        <v>179</v>
      </c>
      <c r="C115" s="351"/>
      <c r="D115" s="351"/>
      <c r="E115" s="351"/>
      <c r="F115" s="351"/>
      <c r="G115" s="351"/>
      <c r="H115" s="351"/>
      <c r="I115" s="351"/>
      <c r="J115" s="351"/>
      <c r="K115" s="351"/>
      <c r="L115" s="351"/>
      <c r="M115" s="351"/>
      <c r="N115" s="351"/>
      <c r="O115" s="351"/>
      <c r="P115" s="351"/>
      <c r="Q115" s="351"/>
      <c r="R115" s="351"/>
      <c r="S115" s="351"/>
      <c r="T115" s="351"/>
      <c r="U115" s="290"/>
      <c r="V115" s="297"/>
      <c r="W115" s="290"/>
      <c r="X115" s="320">
        <f t="shared" si="6"/>
        <v>0</v>
      </c>
      <c r="Y115" s="320">
        <f t="shared" si="6"/>
        <v>0</v>
      </c>
      <c r="Z115" s="320">
        <f t="shared" si="6"/>
        <v>0</v>
      </c>
      <c r="AA115" s="384"/>
    </row>
    <row r="116" spans="1:29" ht="15.75">
      <c r="A116" s="348" t="s">
        <v>180</v>
      </c>
      <c r="B116" s="383" t="s">
        <v>181</v>
      </c>
      <c r="C116" s="351"/>
      <c r="D116" s="351"/>
      <c r="E116" s="351"/>
      <c r="F116" s="351"/>
      <c r="G116" s="351"/>
      <c r="H116" s="351"/>
      <c r="I116" s="351"/>
      <c r="J116" s="351"/>
      <c r="K116" s="351"/>
      <c r="L116" s="351"/>
      <c r="M116" s="351"/>
      <c r="N116" s="351"/>
      <c r="O116" s="351"/>
      <c r="P116" s="351"/>
      <c r="Q116" s="351"/>
      <c r="R116" s="351"/>
      <c r="S116" s="351"/>
      <c r="T116" s="351"/>
      <c r="U116" s="290"/>
      <c r="V116" s="297"/>
      <c r="W116" s="290"/>
      <c r="X116" s="320">
        <f t="shared" si="6"/>
        <v>0</v>
      </c>
      <c r="Y116" s="320">
        <f t="shared" si="6"/>
        <v>0</v>
      </c>
      <c r="Z116" s="320">
        <f t="shared" si="6"/>
        <v>0</v>
      </c>
      <c r="AA116" s="384"/>
    </row>
    <row r="117" spans="1:29" ht="15.75">
      <c r="A117" s="348" t="s">
        <v>182</v>
      </c>
      <c r="B117" s="383" t="s">
        <v>183</v>
      </c>
      <c r="C117" s="351"/>
      <c r="D117" s="351"/>
      <c r="E117" s="351"/>
      <c r="F117" s="351"/>
      <c r="G117" s="351"/>
      <c r="H117" s="351"/>
      <c r="I117" s="351"/>
      <c r="J117" s="351"/>
      <c r="K117" s="351"/>
      <c r="L117" s="351"/>
      <c r="M117" s="351"/>
      <c r="N117" s="351"/>
      <c r="O117" s="351"/>
      <c r="P117" s="351"/>
      <c r="Q117" s="351"/>
      <c r="R117" s="351"/>
      <c r="S117" s="351"/>
      <c r="T117" s="351"/>
      <c r="U117" s="290"/>
      <c r="V117" s="297"/>
      <c r="W117" s="290"/>
      <c r="X117" s="320">
        <f t="shared" si="6"/>
        <v>0</v>
      </c>
      <c r="Y117" s="320">
        <f t="shared" si="6"/>
        <v>0</v>
      </c>
      <c r="Z117" s="320">
        <f t="shared" si="6"/>
        <v>0</v>
      </c>
      <c r="AA117" s="384"/>
    </row>
    <row r="118" spans="1:29" ht="15.75">
      <c r="A118" s="348" t="s">
        <v>184</v>
      </c>
      <c r="B118" s="383" t="s">
        <v>185</v>
      </c>
      <c r="C118" s="351"/>
      <c r="D118" s="351"/>
      <c r="E118" s="351"/>
      <c r="F118" s="351"/>
      <c r="G118" s="351"/>
      <c r="H118" s="351"/>
      <c r="I118" s="351"/>
      <c r="J118" s="351"/>
      <c r="K118" s="351"/>
      <c r="L118" s="351"/>
      <c r="M118" s="351"/>
      <c r="N118" s="351"/>
      <c r="O118" s="351"/>
      <c r="P118" s="351"/>
      <c r="Q118" s="351"/>
      <c r="R118" s="351"/>
      <c r="S118" s="351"/>
      <c r="T118" s="351"/>
      <c r="U118" s="290">
        <v>31468</v>
      </c>
      <c r="V118" s="297"/>
      <c r="W118" s="290">
        <v>20483</v>
      </c>
      <c r="X118" s="320">
        <f t="shared" si="6"/>
        <v>31468</v>
      </c>
      <c r="Y118" s="320">
        <f t="shared" si="6"/>
        <v>0</v>
      </c>
      <c r="Z118" s="320">
        <f t="shared" si="6"/>
        <v>20483</v>
      </c>
      <c r="AA118" s="347">
        <f>W118-U118</f>
        <v>-10985</v>
      </c>
    </row>
    <row r="119" spans="1:29" ht="15.75">
      <c r="A119" s="348" t="s">
        <v>186</v>
      </c>
      <c r="B119" s="383" t="s">
        <v>187</v>
      </c>
      <c r="C119" s="351"/>
      <c r="D119" s="351"/>
      <c r="E119" s="351"/>
      <c r="F119" s="351"/>
      <c r="G119" s="351"/>
      <c r="H119" s="351"/>
      <c r="I119" s="351"/>
      <c r="J119" s="351"/>
      <c r="K119" s="351"/>
      <c r="L119" s="351"/>
      <c r="M119" s="351"/>
      <c r="N119" s="351"/>
      <c r="O119" s="351"/>
      <c r="P119" s="351"/>
      <c r="Q119" s="351"/>
      <c r="R119" s="351"/>
      <c r="S119" s="351"/>
      <c r="T119" s="351"/>
      <c r="U119" s="290"/>
      <c r="V119" s="297"/>
      <c r="W119" s="290"/>
      <c r="X119" s="320">
        <f t="shared" si="6"/>
        <v>0</v>
      </c>
      <c r="Y119" s="320">
        <f t="shared" si="6"/>
        <v>0</v>
      </c>
      <c r="Z119" s="320">
        <f t="shared" si="6"/>
        <v>0</v>
      </c>
      <c r="AA119" s="384"/>
    </row>
    <row r="120" spans="1:29" ht="15.75">
      <c r="A120" s="348" t="s">
        <v>188</v>
      </c>
      <c r="B120" s="383" t="s">
        <v>189</v>
      </c>
      <c r="C120" s="351"/>
      <c r="D120" s="351"/>
      <c r="E120" s="351"/>
      <c r="F120" s="351"/>
      <c r="G120" s="351"/>
      <c r="H120" s="351"/>
      <c r="I120" s="351"/>
      <c r="J120" s="351"/>
      <c r="K120" s="351"/>
      <c r="L120" s="351"/>
      <c r="M120" s="351"/>
      <c r="N120" s="351"/>
      <c r="O120" s="351"/>
      <c r="P120" s="351"/>
      <c r="Q120" s="351"/>
      <c r="R120" s="351"/>
      <c r="S120" s="351"/>
      <c r="T120" s="351"/>
      <c r="U120" s="290"/>
      <c r="V120" s="297"/>
      <c r="W120" s="290"/>
      <c r="X120" s="320">
        <f t="shared" si="6"/>
        <v>0</v>
      </c>
      <c r="Y120" s="320">
        <f t="shared" si="6"/>
        <v>0</v>
      </c>
      <c r="Z120" s="320">
        <f t="shared" si="6"/>
        <v>0</v>
      </c>
      <c r="AA120" s="384"/>
    </row>
    <row r="121" spans="1:29" ht="15.75">
      <c r="A121" s="348" t="s">
        <v>190</v>
      </c>
      <c r="B121" s="383" t="s">
        <v>191</v>
      </c>
      <c r="C121" s="351"/>
      <c r="D121" s="351"/>
      <c r="E121" s="351"/>
      <c r="F121" s="351"/>
      <c r="G121" s="351"/>
      <c r="H121" s="351"/>
      <c r="I121" s="351"/>
      <c r="J121" s="351"/>
      <c r="K121" s="351"/>
      <c r="L121" s="351"/>
      <c r="M121" s="351"/>
      <c r="N121" s="351"/>
      <c r="O121" s="351"/>
      <c r="P121" s="351"/>
      <c r="Q121" s="351"/>
      <c r="R121" s="351"/>
      <c r="S121" s="351"/>
      <c r="T121" s="352"/>
      <c r="U121" s="290"/>
      <c r="V121" s="297"/>
      <c r="W121" s="290"/>
      <c r="X121" s="320">
        <f t="shared" si="6"/>
        <v>0</v>
      </c>
      <c r="Y121" s="320">
        <f t="shared" si="6"/>
        <v>0</v>
      </c>
      <c r="Z121" s="320">
        <f t="shared" si="6"/>
        <v>0</v>
      </c>
      <c r="AA121" s="384"/>
    </row>
    <row r="122" spans="1:29" ht="15.75">
      <c r="A122" s="348" t="s">
        <v>192</v>
      </c>
      <c r="B122" s="382" t="s">
        <v>193</v>
      </c>
      <c r="C122" s="351"/>
      <c r="D122" s="351"/>
      <c r="E122" s="351"/>
      <c r="F122" s="351"/>
      <c r="G122" s="351"/>
      <c r="H122" s="351"/>
      <c r="I122" s="351"/>
      <c r="J122" s="351"/>
      <c r="K122" s="351"/>
      <c r="L122" s="351"/>
      <c r="M122" s="351"/>
      <c r="N122" s="351"/>
      <c r="O122" s="351"/>
      <c r="P122" s="351"/>
      <c r="Q122" s="351"/>
      <c r="R122" s="351"/>
      <c r="S122" s="351"/>
      <c r="T122" s="351"/>
      <c r="U122" s="290"/>
      <c r="V122" s="297"/>
      <c r="W122" s="290"/>
      <c r="X122" s="320">
        <f t="shared" si="6"/>
        <v>0</v>
      </c>
      <c r="Y122" s="320">
        <f t="shared" si="6"/>
        <v>0</v>
      </c>
      <c r="Z122" s="320">
        <f t="shared" si="6"/>
        <v>0</v>
      </c>
      <c r="AA122" s="384"/>
    </row>
    <row r="123" spans="1:29" ht="15.75">
      <c r="A123" s="348" t="s">
        <v>194</v>
      </c>
      <c r="B123" s="382" t="s">
        <v>195</v>
      </c>
      <c r="C123" s="351"/>
      <c r="D123" s="351"/>
      <c r="E123" s="351"/>
      <c r="F123" s="351"/>
      <c r="G123" s="351"/>
      <c r="H123" s="351"/>
      <c r="I123" s="351"/>
      <c r="J123" s="351"/>
      <c r="K123" s="351"/>
      <c r="L123" s="351"/>
      <c r="M123" s="351"/>
      <c r="N123" s="351"/>
      <c r="O123" s="351"/>
      <c r="P123" s="351"/>
      <c r="Q123" s="351"/>
      <c r="R123" s="351"/>
      <c r="S123" s="351"/>
      <c r="T123" s="351"/>
      <c r="U123" s="292">
        <f>U124+U125+U126+U127+U128+U129+U130+U131+U132</f>
        <v>153513</v>
      </c>
      <c r="V123" s="292">
        <f>SUM(V125:V132)</f>
        <v>0</v>
      </c>
      <c r="W123" s="292">
        <f>W124+W125+W126+W127+W128+W129+W130+W131+W132</f>
        <v>103593</v>
      </c>
      <c r="X123" s="320">
        <f t="shared" si="6"/>
        <v>153513</v>
      </c>
      <c r="Y123" s="320">
        <f t="shared" si="6"/>
        <v>0</v>
      </c>
      <c r="Z123" s="320">
        <f t="shared" si="6"/>
        <v>103593</v>
      </c>
      <c r="AA123" s="341">
        <f>W123-U123</f>
        <v>-49920</v>
      </c>
    </row>
    <row r="124" spans="1:29" ht="15.75">
      <c r="A124" s="348" t="s">
        <v>196</v>
      </c>
      <c r="B124" s="382" t="s">
        <v>197</v>
      </c>
      <c r="C124" s="351"/>
      <c r="D124" s="351"/>
      <c r="E124" s="351"/>
      <c r="F124" s="351"/>
      <c r="G124" s="351"/>
      <c r="H124" s="351"/>
      <c r="I124" s="351"/>
      <c r="J124" s="351"/>
      <c r="K124" s="351"/>
      <c r="L124" s="351"/>
      <c r="M124" s="351"/>
      <c r="N124" s="351"/>
      <c r="O124" s="351"/>
      <c r="P124" s="351"/>
      <c r="Q124" s="351"/>
      <c r="R124" s="351"/>
      <c r="S124" s="351"/>
      <c r="T124" s="351"/>
      <c r="U124" s="290"/>
      <c r="V124" s="297"/>
      <c r="W124" s="290"/>
      <c r="X124" s="320">
        <f t="shared" si="6"/>
        <v>0</v>
      </c>
      <c r="Y124" s="320">
        <f t="shared" si="6"/>
        <v>0</v>
      </c>
      <c r="Z124" s="320">
        <f t="shared" si="6"/>
        <v>0</v>
      </c>
      <c r="AA124" s="384"/>
    </row>
    <row r="125" spans="1:29" ht="15.75">
      <c r="A125" s="348" t="s">
        <v>198</v>
      </c>
      <c r="B125" s="383" t="s">
        <v>199</v>
      </c>
      <c r="C125" s="351"/>
      <c r="D125" s="351"/>
      <c r="E125" s="351"/>
      <c r="F125" s="351"/>
      <c r="G125" s="351"/>
      <c r="H125" s="351"/>
      <c r="I125" s="351"/>
      <c r="J125" s="351"/>
      <c r="K125" s="351"/>
      <c r="L125" s="351"/>
      <c r="M125" s="351"/>
      <c r="N125" s="351"/>
      <c r="O125" s="351"/>
      <c r="P125" s="351"/>
      <c r="Q125" s="351"/>
      <c r="R125" s="351"/>
      <c r="S125" s="351"/>
      <c r="T125" s="351"/>
      <c r="U125" s="290"/>
      <c r="V125" s="297"/>
      <c r="W125" s="290"/>
      <c r="X125" s="320">
        <f t="shared" si="6"/>
        <v>0</v>
      </c>
      <c r="Y125" s="320">
        <f t="shared" si="6"/>
        <v>0</v>
      </c>
      <c r="Z125" s="320">
        <f t="shared" si="6"/>
        <v>0</v>
      </c>
      <c r="AA125" s="384"/>
    </row>
    <row r="126" spans="1:29" ht="15.75">
      <c r="A126" s="348" t="s">
        <v>200</v>
      </c>
      <c r="B126" s="383" t="s">
        <v>201</v>
      </c>
      <c r="C126" s="351"/>
      <c r="D126" s="351"/>
      <c r="E126" s="351"/>
      <c r="F126" s="351"/>
      <c r="G126" s="351"/>
      <c r="H126" s="351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  <c r="S126" s="351"/>
      <c r="T126" s="351"/>
      <c r="U126" s="290">
        <v>34568</v>
      </c>
      <c r="V126" s="297"/>
      <c r="W126" s="290">
        <v>7448</v>
      </c>
      <c r="X126" s="320">
        <f t="shared" si="6"/>
        <v>34568</v>
      </c>
      <c r="Y126" s="320">
        <f t="shared" si="6"/>
        <v>0</v>
      </c>
      <c r="Z126" s="320">
        <f t="shared" si="6"/>
        <v>7448</v>
      </c>
      <c r="AA126" s="347">
        <f>W126-U126</f>
        <v>-27120</v>
      </c>
    </row>
    <row r="127" spans="1:29" ht="15.75">
      <c r="A127" s="348" t="s">
        <v>202</v>
      </c>
      <c r="B127" s="382" t="s">
        <v>203</v>
      </c>
      <c r="C127" s="351"/>
      <c r="D127" s="351"/>
      <c r="E127" s="351"/>
      <c r="F127" s="351"/>
      <c r="G127" s="351"/>
      <c r="H127" s="351"/>
      <c r="I127" s="351"/>
      <c r="J127" s="351"/>
      <c r="K127" s="351"/>
      <c r="L127" s="351"/>
      <c r="M127" s="351"/>
      <c r="N127" s="351"/>
      <c r="O127" s="351"/>
      <c r="P127" s="351"/>
      <c r="Q127" s="351"/>
      <c r="R127" s="351"/>
      <c r="S127" s="351"/>
      <c r="T127" s="351"/>
      <c r="U127" s="290"/>
      <c r="V127" s="297"/>
      <c r="W127" s="290"/>
      <c r="X127" s="320">
        <f t="shared" si="6"/>
        <v>0</v>
      </c>
      <c r="Y127" s="320">
        <f t="shared" si="6"/>
        <v>0</v>
      </c>
      <c r="Z127" s="320">
        <f t="shared" si="6"/>
        <v>0</v>
      </c>
      <c r="AA127" s="384"/>
    </row>
    <row r="128" spans="1:29" ht="15.75">
      <c r="A128" s="348" t="s">
        <v>204</v>
      </c>
      <c r="B128" s="382" t="s">
        <v>205</v>
      </c>
      <c r="C128" s="351"/>
      <c r="D128" s="351"/>
      <c r="E128" s="351"/>
      <c r="F128" s="351"/>
      <c r="G128" s="351"/>
      <c r="H128" s="351"/>
      <c r="I128" s="351"/>
      <c r="J128" s="351"/>
      <c r="K128" s="351"/>
      <c r="L128" s="351"/>
      <c r="M128" s="351"/>
      <c r="N128" s="351"/>
      <c r="O128" s="351"/>
      <c r="P128" s="351"/>
      <c r="Q128" s="351"/>
      <c r="R128" s="351"/>
      <c r="S128" s="351"/>
      <c r="T128" s="351"/>
      <c r="U128" s="290">
        <v>38374</v>
      </c>
      <c r="V128" s="297"/>
      <c r="W128" s="290">
        <v>30530</v>
      </c>
      <c r="X128" s="320">
        <f t="shared" si="6"/>
        <v>38374</v>
      </c>
      <c r="Y128" s="320">
        <f t="shared" si="6"/>
        <v>0</v>
      </c>
      <c r="Z128" s="320">
        <f t="shared" si="6"/>
        <v>30530</v>
      </c>
      <c r="AA128" s="347">
        <f>W128-U128</f>
        <v>-7844</v>
      </c>
      <c r="AC128" s="349" t="s">
        <v>400</v>
      </c>
    </row>
    <row r="129" spans="1:29" ht="15.75">
      <c r="A129" s="348" t="s">
        <v>206</v>
      </c>
      <c r="B129" s="382" t="s">
        <v>207</v>
      </c>
      <c r="C129" s="351"/>
      <c r="D129" s="351"/>
      <c r="E129" s="351"/>
      <c r="F129" s="351"/>
      <c r="G129" s="351"/>
      <c r="H129" s="351"/>
      <c r="I129" s="351"/>
      <c r="J129" s="351"/>
      <c r="K129" s="351"/>
      <c r="L129" s="351"/>
      <c r="M129" s="351"/>
      <c r="N129" s="351"/>
      <c r="O129" s="351"/>
      <c r="P129" s="351"/>
      <c r="Q129" s="351"/>
      <c r="R129" s="351"/>
      <c r="S129" s="351"/>
      <c r="T129" s="351"/>
      <c r="U129" s="290"/>
      <c r="V129" s="297"/>
      <c r="W129" s="290"/>
      <c r="X129" s="320">
        <f t="shared" si="6"/>
        <v>0</v>
      </c>
      <c r="Y129" s="320">
        <f t="shared" si="6"/>
        <v>0</v>
      </c>
      <c r="Z129" s="320">
        <f t="shared" si="6"/>
        <v>0</v>
      </c>
      <c r="AA129" s="384"/>
    </row>
    <row r="130" spans="1:29" ht="15.75">
      <c r="A130" s="348" t="s">
        <v>208</v>
      </c>
      <c r="B130" s="383" t="s">
        <v>209</v>
      </c>
      <c r="C130" s="351"/>
      <c r="D130" s="351"/>
      <c r="E130" s="351"/>
      <c r="F130" s="351"/>
      <c r="G130" s="351"/>
      <c r="H130" s="351"/>
      <c r="I130" s="351"/>
      <c r="J130" s="351"/>
      <c r="K130" s="351"/>
      <c r="L130" s="351"/>
      <c r="M130" s="351"/>
      <c r="N130" s="351"/>
      <c r="O130" s="351"/>
      <c r="P130" s="351"/>
      <c r="Q130" s="351"/>
      <c r="R130" s="351"/>
      <c r="S130" s="351"/>
      <c r="T130" s="351"/>
      <c r="U130" s="290">
        <v>4522</v>
      </c>
      <c r="V130" s="297"/>
      <c r="W130" s="290">
        <v>1834</v>
      </c>
      <c r="X130" s="320">
        <f t="shared" si="6"/>
        <v>4522</v>
      </c>
      <c r="Y130" s="320">
        <f t="shared" si="6"/>
        <v>0</v>
      </c>
      <c r="Z130" s="320">
        <f t="shared" si="6"/>
        <v>1834</v>
      </c>
      <c r="AA130" s="384"/>
      <c r="AB130" s="320" t="s">
        <v>403</v>
      </c>
    </row>
    <row r="131" spans="1:29" ht="15.75">
      <c r="A131" s="348" t="s">
        <v>210</v>
      </c>
      <c r="B131" s="383" t="s">
        <v>211</v>
      </c>
      <c r="C131" s="351"/>
      <c r="D131" s="351"/>
      <c r="E131" s="351"/>
      <c r="F131" s="351"/>
      <c r="G131" s="351"/>
      <c r="H131" s="351"/>
      <c r="I131" s="351"/>
      <c r="J131" s="351"/>
      <c r="K131" s="351"/>
      <c r="L131" s="351"/>
      <c r="M131" s="351"/>
      <c r="N131" s="351"/>
      <c r="O131" s="351"/>
      <c r="P131" s="351"/>
      <c r="Q131" s="351"/>
      <c r="R131" s="351"/>
      <c r="S131" s="351"/>
      <c r="T131" s="352"/>
      <c r="U131" s="290"/>
      <c r="V131" s="297"/>
      <c r="W131" s="290"/>
      <c r="X131" s="320">
        <f t="shared" si="6"/>
        <v>0</v>
      </c>
      <c r="Y131" s="320">
        <f t="shared" si="6"/>
        <v>0</v>
      </c>
      <c r="Z131" s="320">
        <f t="shared" si="6"/>
        <v>0</v>
      </c>
      <c r="AA131" s="384"/>
    </row>
    <row r="132" spans="1:29" ht="15.75">
      <c r="A132" s="348" t="s">
        <v>212</v>
      </c>
      <c r="B132" s="382" t="s">
        <v>213</v>
      </c>
      <c r="C132" s="351"/>
      <c r="D132" s="351"/>
      <c r="E132" s="351"/>
      <c r="F132" s="351"/>
      <c r="G132" s="351"/>
      <c r="H132" s="351"/>
      <c r="I132" s="351"/>
      <c r="J132" s="351"/>
      <c r="K132" s="351"/>
      <c r="L132" s="351"/>
      <c r="M132" s="351"/>
      <c r="N132" s="351"/>
      <c r="O132" s="351"/>
      <c r="P132" s="351"/>
      <c r="Q132" s="351"/>
      <c r="R132" s="351"/>
      <c r="S132" s="351"/>
      <c r="T132" s="351"/>
      <c r="U132" s="386">
        <v>76049</v>
      </c>
      <c r="V132" s="297"/>
      <c r="W132" s="386">
        <v>63781</v>
      </c>
      <c r="X132" s="320">
        <f t="shared" si="6"/>
        <v>76049</v>
      </c>
      <c r="Y132" s="320">
        <f t="shared" si="6"/>
        <v>0</v>
      </c>
      <c r="Z132" s="320">
        <f t="shared" si="6"/>
        <v>63781</v>
      </c>
      <c r="AA132" s="347">
        <f>W132-U132</f>
        <v>-12268</v>
      </c>
    </row>
    <row r="133" spans="1:29" ht="15.75">
      <c r="A133" s="348" t="s">
        <v>214</v>
      </c>
      <c r="B133" s="385" t="s">
        <v>215</v>
      </c>
      <c r="C133" s="351"/>
      <c r="D133" s="351"/>
      <c r="E133" s="351"/>
      <c r="F133" s="351"/>
      <c r="G133" s="351"/>
      <c r="H133" s="351"/>
      <c r="I133" s="351"/>
      <c r="J133" s="351"/>
      <c r="K133" s="351"/>
      <c r="L133" s="351"/>
      <c r="M133" s="351"/>
      <c r="N133" s="351"/>
      <c r="O133" s="351"/>
      <c r="P133" s="351"/>
      <c r="Q133" s="351"/>
      <c r="R133" s="351"/>
      <c r="S133" s="351"/>
      <c r="T133" s="351"/>
      <c r="U133" s="292">
        <f>U135+U136</f>
        <v>63597</v>
      </c>
      <c r="V133" s="292">
        <f>V134+V135</f>
        <v>0</v>
      </c>
      <c r="W133" s="292">
        <f>W135+W136</f>
        <v>60087</v>
      </c>
      <c r="X133" s="320">
        <f t="shared" si="6"/>
        <v>63597</v>
      </c>
      <c r="Y133" s="320">
        <f t="shared" si="6"/>
        <v>0</v>
      </c>
      <c r="Z133" s="320">
        <f t="shared" si="6"/>
        <v>60087</v>
      </c>
      <c r="AA133" s="341">
        <f>W133-U133</f>
        <v>-3510</v>
      </c>
    </row>
    <row r="134" spans="1:29" ht="15.75">
      <c r="A134" s="348" t="s">
        <v>216</v>
      </c>
      <c r="B134" s="382" t="s">
        <v>217</v>
      </c>
      <c r="C134" s="351"/>
      <c r="D134" s="351"/>
      <c r="E134" s="351"/>
      <c r="F134" s="351"/>
      <c r="G134" s="351"/>
      <c r="H134" s="351"/>
      <c r="I134" s="351"/>
      <c r="J134" s="351"/>
      <c r="K134" s="351"/>
      <c r="L134" s="351"/>
      <c r="M134" s="351"/>
      <c r="N134" s="351"/>
      <c r="O134" s="351"/>
      <c r="P134" s="351"/>
      <c r="Q134" s="351"/>
      <c r="R134" s="351"/>
      <c r="S134" s="351"/>
      <c r="T134" s="351"/>
      <c r="U134" s="290"/>
      <c r="V134" s="297"/>
      <c r="W134" s="290"/>
      <c r="X134" s="320">
        <f t="shared" si="6"/>
        <v>0</v>
      </c>
      <c r="Y134" s="320">
        <f t="shared" si="6"/>
        <v>0</v>
      </c>
      <c r="Z134" s="320">
        <f t="shared" si="6"/>
        <v>0</v>
      </c>
      <c r="AA134" s="347">
        <f>W134-U134</f>
        <v>0</v>
      </c>
    </row>
    <row r="135" spans="1:29" s="388" customFormat="1" ht="15.75">
      <c r="A135" s="348" t="s">
        <v>218</v>
      </c>
      <c r="B135" s="383" t="s">
        <v>219</v>
      </c>
      <c r="C135" s="387"/>
      <c r="D135" s="387"/>
      <c r="E135" s="387"/>
      <c r="F135" s="387"/>
      <c r="G135" s="387"/>
      <c r="H135" s="387"/>
      <c r="I135" s="387"/>
      <c r="J135" s="387"/>
      <c r="K135" s="387"/>
      <c r="L135" s="387"/>
      <c r="M135" s="387"/>
      <c r="N135" s="387"/>
      <c r="O135" s="387"/>
      <c r="P135" s="387"/>
      <c r="Q135" s="387"/>
      <c r="R135" s="387"/>
      <c r="S135" s="387"/>
      <c r="T135" s="387"/>
      <c r="U135" s="290">
        <v>455</v>
      </c>
      <c r="V135" s="297"/>
      <c r="W135" s="290">
        <v>2944</v>
      </c>
      <c r="X135" s="388">
        <f t="shared" si="6"/>
        <v>455</v>
      </c>
      <c r="Y135" s="388">
        <f t="shared" si="6"/>
        <v>0</v>
      </c>
      <c r="Z135" s="388">
        <f t="shared" si="6"/>
        <v>2944</v>
      </c>
      <c r="AA135" s="347">
        <f>W135-U135</f>
        <v>2489</v>
      </c>
      <c r="AC135" s="389"/>
    </row>
    <row r="136" spans="1:29" ht="15.75">
      <c r="A136" s="348" t="s">
        <v>220</v>
      </c>
      <c r="B136" s="383" t="s">
        <v>221</v>
      </c>
      <c r="C136" s="351"/>
      <c r="D136" s="351"/>
      <c r="E136" s="351"/>
      <c r="F136" s="351"/>
      <c r="G136" s="351"/>
      <c r="H136" s="351"/>
      <c r="I136" s="351"/>
      <c r="J136" s="351"/>
      <c r="K136" s="351"/>
      <c r="L136" s="351"/>
      <c r="M136" s="351"/>
      <c r="N136" s="351"/>
      <c r="O136" s="351"/>
      <c r="P136" s="351"/>
      <c r="Q136" s="351"/>
      <c r="R136" s="351"/>
      <c r="S136" s="351"/>
      <c r="T136" s="351"/>
      <c r="U136" s="290">
        <v>63142</v>
      </c>
      <c r="V136" s="297"/>
      <c r="W136" s="290">
        <v>57143</v>
      </c>
      <c r="X136" s="320">
        <f t="shared" si="6"/>
        <v>63142</v>
      </c>
      <c r="Y136" s="320">
        <f t="shared" si="6"/>
        <v>0</v>
      </c>
      <c r="Z136" s="320">
        <f t="shared" si="6"/>
        <v>57143</v>
      </c>
      <c r="AA136" s="384">
        <f>W136-U136</f>
        <v>-5999</v>
      </c>
    </row>
    <row r="137" spans="1:29" ht="16.5" thickBot="1">
      <c r="A137" s="348"/>
      <c r="B137" s="383"/>
      <c r="C137" s="351"/>
      <c r="D137" s="351"/>
      <c r="E137" s="351"/>
      <c r="F137" s="351"/>
      <c r="G137" s="351"/>
      <c r="H137" s="351"/>
      <c r="I137" s="351"/>
      <c r="J137" s="351"/>
      <c r="K137" s="351"/>
      <c r="L137" s="351"/>
      <c r="M137" s="351"/>
      <c r="N137" s="351"/>
      <c r="O137" s="351"/>
      <c r="P137" s="351"/>
      <c r="Q137" s="351"/>
      <c r="R137" s="351"/>
      <c r="S137" s="351"/>
      <c r="T137" s="351"/>
      <c r="U137" s="290"/>
      <c r="V137" s="297"/>
      <c r="W137" s="290"/>
      <c r="X137" s="320">
        <f t="shared" si="6"/>
        <v>0</v>
      </c>
      <c r="Y137" s="320">
        <f t="shared" si="6"/>
        <v>0</v>
      </c>
      <c r="Z137" s="320">
        <f t="shared" si="6"/>
        <v>0</v>
      </c>
      <c r="AA137" s="384"/>
    </row>
    <row r="138" spans="1:29" ht="16.5" thickBot="1">
      <c r="A138" s="390" t="s">
        <v>222</v>
      </c>
      <c r="B138" s="357" t="s">
        <v>223</v>
      </c>
      <c r="C138" s="358"/>
      <c r="D138" s="358"/>
      <c r="E138" s="358"/>
      <c r="F138" s="358"/>
      <c r="G138" s="358"/>
      <c r="H138" s="358"/>
      <c r="I138" s="358"/>
      <c r="J138" s="358"/>
      <c r="K138" s="358"/>
      <c r="L138" s="358"/>
      <c r="M138" s="358"/>
      <c r="N138" s="358"/>
      <c r="O138" s="358"/>
      <c r="P138" s="358"/>
      <c r="Q138" s="358"/>
      <c r="R138" s="358"/>
      <c r="S138" s="358"/>
      <c r="T138" s="358"/>
      <c r="U138" s="295">
        <f>U96+U109+U133+U105</f>
        <v>835468</v>
      </c>
      <c r="V138" s="295">
        <f>V96+V109+V133</f>
        <v>43837</v>
      </c>
      <c r="W138" s="295">
        <f>W96+W109+W133+W105</f>
        <v>868138</v>
      </c>
      <c r="X138" s="391">
        <f t="shared" si="6"/>
        <v>835468</v>
      </c>
      <c r="Y138" s="391">
        <f t="shared" si="6"/>
        <v>43837</v>
      </c>
      <c r="Z138" s="391">
        <f t="shared" si="6"/>
        <v>868138</v>
      </c>
      <c r="AA138" s="360">
        <f>W138-U138</f>
        <v>32670</v>
      </c>
    </row>
    <row r="139" spans="1:29" s="13" customFormat="1">
      <c r="A139" s="10"/>
      <c r="B139" s="11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2"/>
      <c r="V139" s="12"/>
      <c r="W139" s="12"/>
      <c r="AC139" s="285"/>
    </row>
    <row r="140" spans="1:29" s="13" customFormat="1">
      <c r="A140" s="10"/>
      <c r="B140" s="11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2"/>
      <c r="V140" s="12"/>
      <c r="W140" s="12"/>
      <c r="AC140" s="285"/>
    </row>
    <row r="141" spans="1:29" s="13" customFormat="1">
      <c r="A141" s="316"/>
      <c r="W141" s="274"/>
      <c r="AC141" s="285"/>
    </row>
    <row r="142" spans="1:29" s="13" customFormat="1" ht="15">
      <c r="A142" s="418" t="s">
        <v>24</v>
      </c>
      <c r="B142" s="362"/>
      <c r="C142" s="362"/>
      <c r="D142" s="362"/>
      <c r="E142" s="427" t="s">
        <v>415</v>
      </c>
      <c r="F142" s="427"/>
      <c r="G142" s="427"/>
      <c r="H142" s="427"/>
      <c r="I142" s="427"/>
      <c r="J142" s="427"/>
      <c r="K142" s="427"/>
      <c r="L142" s="427"/>
      <c r="M142" s="427"/>
      <c r="N142" s="419"/>
      <c r="U142" s="392"/>
      <c r="V142" s="419"/>
      <c r="W142" s="419"/>
      <c r="AC142" s="285"/>
    </row>
    <row r="143" spans="1:29" s="13" customFormat="1" ht="15">
      <c r="A143" s="362"/>
      <c r="B143" s="365"/>
      <c r="C143" s="365"/>
      <c r="D143" s="365"/>
      <c r="E143" s="365"/>
      <c r="F143" s="365"/>
      <c r="G143" s="365"/>
      <c r="H143" s="365"/>
      <c r="I143" s="365"/>
      <c r="J143" s="365"/>
      <c r="K143" s="365"/>
      <c r="L143" s="365"/>
      <c r="M143" s="365"/>
      <c r="N143" s="365"/>
      <c r="O143" s="365"/>
      <c r="P143" s="365"/>
      <c r="Q143" s="366" t="s">
        <v>25</v>
      </c>
      <c r="R143" s="366"/>
      <c r="S143" s="366"/>
      <c r="T143" s="365"/>
      <c r="U143" s="393" t="s">
        <v>26</v>
      </c>
      <c r="V143" s="366"/>
      <c r="W143" s="366"/>
      <c r="AC143" s="285"/>
    </row>
    <row r="144" spans="1:29" s="13" customFormat="1" ht="15">
      <c r="A144" s="362"/>
      <c r="B144" s="365"/>
      <c r="C144" s="365"/>
      <c r="D144" s="365"/>
      <c r="E144" s="365"/>
      <c r="F144" s="365"/>
      <c r="G144" s="365"/>
      <c r="H144" s="365"/>
      <c r="I144" s="365"/>
      <c r="J144" s="365"/>
      <c r="K144" s="365"/>
      <c r="L144" s="365"/>
      <c r="M144" s="365"/>
      <c r="N144" s="365"/>
      <c r="O144" s="365"/>
      <c r="P144" s="365"/>
      <c r="Q144" s="365"/>
      <c r="R144" s="365"/>
      <c r="S144" s="365"/>
      <c r="T144" s="365"/>
      <c r="U144" s="393" t="s">
        <v>27</v>
      </c>
      <c r="V144" s="393"/>
      <c r="W144" s="366"/>
      <c r="AC144" s="285"/>
    </row>
    <row r="145" spans="1:29" s="13" customFormat="1">
      <c r="A145" s="316"/>
      <c r="W145" s="274"/>
      <c r="AC145" s="285"/>
    </row>
    <row r="146" spans="1:29" s="13" customFormat="1">
      <c r="A146" s="316"/>
      <c r="W146" s="274"/>
      <c r="AC146" s="285"/>
    </row>
    <row r="147" spans="1:29" s="13" customFormat="1" ht="15">
      <c r="B147" s="371">
        <f t="shared" ref="B147:R147" si="7">B2</f>
        <v>1</v>
      </c>
      <c r="C147" s="371">
        <f t="shared" si="7"/>
        <v>1</v>
      </c>
      <c r="D147" s="371">
        <f t="shared" si="7"/>
        <v>3</v>
      </c>
      <c r="E147" s="371">
        <f t="shared" si="7"/>
        <v>0</v>
      </c>
      <c r="F147" s="371">
        <f t="shared" si="7"/>
        <v>0</v>
      </c>
      <c r="G147" s="371">
        <f t="shared" si="7"/>
        <v>9</v>
      </c>
      <c r="H147" s="371">
        <f t="shared" si="7"/>
        <v>1</v>
      </c>
      <c r="I147" s="371">
        <f t="shared" si="7"/>
        <v>9</v>
      </c>
      <c r="J147" s="371">
        <f t="shared" si="7"/>
        <v>3</v>
      </c>
      <c r="K147" s="371">
        <f t="shared" si="7"/>
        <v>8</v>
      </c>
      <c r="L147" s="371">
        <f t="shared" si="7"/>
        <v>2</v>
      </c>
      <c r="M147" s="371">
        <f t="shared" si="7"/>
        <v>1</v>
      </c>
      <c r="N147" s="371">
        <f t="shared" si="7"/>
        <v>1</v>
      </c>
      <c r="O147" s="371">
        <f t="shared" si="7"/>
        <v>1</v>
      </c>
      <c r="P147" s="371">
        <f t="shared" si="7"/>
        <v>3</v>
      </c>
      <c r="Q147" s="371">
        <f t="shared" si="7"/>
        <v>1</v>
      </c>
      <c r="R147" s="371">
        <f t="shared" si="7"/>
        <v>8</v>
      </c>
      <c r="W147" s="274"/>
      <c r="AC147" s="285"/>
    </row>
    <row r="148" spans="1:29" s="13" customFormat="1" ht="5.25" customHeight="1">
      <c r="B148" s="316"/>
      <c r="W148" s="274"/>
      <c r="AC148" s="285"/>
    </row>
    <row r="149" spans="1:29" s="13" customFormat="1">
      <c r="B149" s="372" t="s">
        <v>1</v>
      </c>
      <c r="C149" s="372"/>
      <c r="D149" s="372"/>
      <c r="E149" s="372"/>
      <c r="F149" s="372"/>
      <c r="G149" s="372"/>
      <c r="H149" s="372"/>
      <c r="I149" s="372"/>
      <c r="J149" s="372"/>
      <c r="K149" s="372"/>
      <c r="L149" s="372"/>
      <c r="M149" s="372"/>
      <c r="N149" s="372"/>
      <c r="O149" s="372"/>
      <c r="P149" s="372"/>
      <c r="Q149" s="372"/>
      <c r="R149" s="372"/>
      <c r="W149" s="274"/>
      <c r="AC149" s="285"/>
    </row>
    <row r="150" spans="1:29" s="13" customFormat="1">
      <c r="B150" s="316"/>
      <c r="W150" s="274"/>
      <c r="AC150" s="285"/>
    </row>
    <row r="151" spans="1:29" s="13" customFormat="1" ht="15">
      <c r="B151" s="371">
        <f t="shared" ref="B151:M151" si="8">B6</f>
        <v>1</v>
      </c>
      <c r="C151" s="371">
        <f t="shared" si="8"/>
        <v>8</v>
      </c>
      <c r="D151" s="371" t="str">
        <f t="shared" si="8"/>
        <v>-</v>
      </c>
      <c r="E151" s="371">
        <f t="shared" si="8"/>
        <v>0</v>
      </c>
      <c r="F151" s="371">
        <f t="shared" si="8"/>
        <v>9</v>
      </c>
      <c r="G151" s="371" t="str">
        <f t="shared" si="8"/>
        <v>-</v>
      </c>
      <c r="H151" s="371">
        <f t="shared" si="8"/>
        <v>1</v>
      </c>
      <c r="I151" s="371">
        <f t="shared" si="8"/>
        <v>0</v>
      </c>
      <c r="J151" s="371">
        <f t="shared" si="8"/>
        <v>1</v>
      </c>
      <c r="K151" s="371">
        <f t="shared" si="8"/>
        <v>0</v>
      </c>
      <c r="L151" s="371">
        <f t="shared" si="8"/>
        <v>9</v>
      </c>
      <c r="M151" s="371">
        <f t="shared" si="8"/>
        <v>6</v>
      </c>
      <c r="W151" s="274"/>
      <c r="AC151" s="285"/>
    </row>
    <row r="152" spans="1:29" s="13" customFormat="1" ht="6" customHeight="1">
      <c r="B152" s="316"/>
      <c r="W152" s="274"/>
      <c r="AC152" s="285"/>
    </row>
    <row r="153" spans="1:29" s="13" customFormat="1">
      <c r="B153" s="372" t="s">
        <v>5</v>
      </c>
      <c r="C153" s="372"/>
      <c r="D153" s="372"/>
      <c r="E153" s="372"/>
      <c r="F153" s="372"/>
      <c r="G153" s="372"/>
      <c r="H153" s="372"/>
      <c r="I153" s="372"/>
      <c r="J153" s="372"/>
      <c r="K153" s="372"/>
      <c r="L153" s="372"/>
      <c r="M153" s="372"/>
      <c r="W153" s="274"/>
      <c r="AC153" s="285"/>
    </row>
    <row r="154" spans="1:29" s="13" customFormat="1" ht="7.5" customHeight="1">
      <c r="B154" s="316"/>
      <c r="W154" s="274"/>
      <c r="AC154" s="285"/>
    </row>
    <row r="155" spans="1:29" ht="15.75">
      <c r="B155" s="321"/>
      <c r="C155" s="321"/>
      <c r="D155" s="321"/>
      <c r="E155" s="321"/>
      <c r="F155" s="321"/>
      <c r="G155" s="321"/>
      <c r="H155" s="321"/>
      <c r="I155" s="321"/>
      <c r="J155" s="321"/>
      <c r="K155" s="321"/>
      <c r="L155" s="321"/>
      <c r="M155" s="321"/>
      <c r="N155" s="321"/>
      <c r="O155" s="321"/>
      <c r="P155" s="321"/>
      <c r="Q155" s="420" t="str">
        <f>Q12</f>
        <v>MÜLLEX-KÖRMEND KFT</v>
      </c>
      <c r="S155" s="321"/>
      <c r="T155" s="321"/>
      <c r="U155" s="321"/>
      <c r="V155" s="321"/>
      <c r="W155" s="321"/>
    </row>
    <row r="156" spans="1:29" ht="15.75">
      <c r="B156" s="321"/>
      <c r="C156" s="321"/>
      <c r="D156" s="321"/>
      <c r="E156" s="321"/>
      <c r="F156" s="321"/>
      <c r="G156" s="321"/>
      <c r="H156" s="321"/>
      <c r="I156" s="321"/>
      <c r="J156" s="321"/>
      <c r="K156" s="321"/>
      <c r="L156" s="430" t="s">
        <v>405</v>
      </c>
      <c r="M156" s="431"/>
      <c r="N156" s="431"/>
      <c r="O156" s="431"/>
      <c r="P156" s="431"/>
      <c r="Q156" s="431"/>
      <c r="R156" s="431"/>
      <c r="S156" s="431"/>
      <c r="T156" s="431"/>
      <c r="U156" s="394"/>
      <c r="V156" s="321"/>
      <c r="W156" s="321"/>
    </row>
    <row r="157" spans="1:29" s="13" customFormat="1" ht="15.75">
      <c r="A157" s="316"/>
      <c r="Q157" s="424" t="s">
        <v>414</v>
      </c>
      <c r="W157" s="274"/>
      <c r="AC157" s="285"/>
    </row>
    <row r="158" spans="1:29" s="13" customFormat="1">
      <c r="A158" s="316"/>
      <c r="W158" s="274"/>
      <c r="AC158" s="285"/>
    </row>
    <row r="159" spans="1:29" s="13" customFormat="1">
      <c r="A159" s="395" t="s">
        <v>225</v>
      </c>
      <c r="B159" s="395"/>
      <c r="C159" s="395"/>
      <c r="D159" s="395"/>
      <c r="E159" s="395"/>
      <c r="F159" s="395"/>
      <c r="G159" s="395"/>
      <c r="H159" s="395"/>
      <c r="I159" s="395"/>
      <c r="J159" s="395"/>
      <c r="K159" s="395"/>
      <c r="W159" s="274"/>
      <c r="AC159" s="285"/>
    </row>
    <row r="160" spans="1:29" s="13" customFormat="1">
      <c r="A160" s="396" t="s">
        <v>226</v>
      </c>
      <c r="B160" s="396"/>
      <c r="C160" s="396"/>
      <c r="D160" s="396"/>
      <c r="E160" s="396"/>
      <c r="F160" s="396"/>
      <c r="G160" s="396"/>
      <c r="H160" s="396"/>
      <c r="I160" s="396"/>
      <c r="J160" s="396"/>
      <c r="K160" s="396"/>
      <c r="W160" s="274"/>
      <c r="AC160" s="285"/>
    </row>
    <row r="161" spans="1:38" s="13" customFormat="1" ht="13.5" thickBot="1">
      <c r="A161" s="316"/>
      <c r="W161" s="329" t="s">
        <v>30</v>
      </c>
      <c r="AC161" s="285"/>
    </row>
    <row r="162" spans="1:38" s="13" customFormat="1" ht="26.25" thickBot="1">
      <c r="A162" s="330"/>
      <c r="B162" s="397" t="s">
        <v>31</v>
      </c>
      <c r="C162" s="376"/>
      <c r="D162" s="376"/>
      <c r="E162" s="376"/>
      <c r="F162" s="376"/>
      <c r="G162" s="376"/>
      <c r="H162" s="376"/>
      <c r="I162" s="376"/>
      <c r="J162" s="376"/>
      <c r="K162" s="376"/>
      <c r="L162" s="376"/>
      <c r="M162" s="376"/>
      <c r="N162" s="376"/>
      <c r="O162" s="376"/>
      <c r="P162" s="376"/>
      <c r="Q162" s="376"/>
      <c r="R162" s="376"/>
      <c r="S162" s="376"/>
      <c r="T162" s="377"/>
      <c r="U162" s="334" t="s">
        <v>410</v>
      </c>
      <c r="V162" s="335" t="s">
        <v>33</v>
      </c>
      <c r="W162" s="334" t="s">
        <v>411</v>
      </c>
      <c r="AA162" s="336" t="s">
        <v>398</v>
      </c>
      <c r="AC162" s="285"/>
    </row>
    <row r="163" spans="1:38" ht="15.75">
      <c r="A163" s="398">
        <v>1</v>
      </c>
      <c r="B163" s="399" t="s">
        <v>227</v>
      </c>
      <c r="C163" s="381"/>
      <c r="D163" s="381"/>
      <c r="E163" s="381"/>
      <c r="F163" s="381"/>
      <c r="G163" s="381"/>
      <c r="H163" s="381"/>
      <c r="I163" s="381"/>
      <c r="J163" s="381"/>
      <c r="K163" s="381"/>
      <c r="L163" s="381"/>
      <c r="M163" s="381"/>
      <c r="N163" s="381"/>
      <c r="O163" s="381"/>
      <c r="P163" s="381"/>
      <c r="Q163" s="381"/>
      <c r="R163" s="381"/>
      <c r="S163" s="381"/>
      <c r="T163" s="381"/>
      <c r="U163" s="289">
        <v>655106</v>
      </c>
      <c r="V163" s="400"/>
      <c r="W163" s="289">
        <v>681530</v>
      </c>
      <c r="X163" s="320">
        <f t="shared" ref="X163:Z194" si="9">IF(U163="",0,U163)</f>
        <v>655106</v>
      </c>
      <c r="Y163" s="320">
        <f t="shared" si="9"/>
        <v>0</v>
      </c>
      <c r="Z163" s="320">
        <f t="shared" si="9"/>
        <v>681530</v>
      </c>
      <c r="AA163" s="347">
        <f>W163-U163</f>
        <v>26424</v>
      </c>
      <c r="AC163" s="342"/>
    </row>
    <row r="164" spans="1:38" ht="15.75">
      <c r="A164" s="401">
        <v>2</v>
      </c>
      <c r="B164" s="383" t="s">
        <v>228</v>
      </c>
      <c r="C164" s="351"/>
      <c r="D164" s="351"/>
      <c r="E164" s="351"/>
      <c r="F164" s="351"/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/>
      <c r="T164" s="351"/>
      <c r="U164" s="290">
        <v>74210</v>
      </c>
      <c r="V164" s="297"/>
      <c r="W164" s="290">
        <v>81201</v>
      </c>
      <c r="X164" s="320">
        <f t="shared" si="9"/>
        <v>74210</v>
      </c>
      <c r="Y164" s="320">
        <f t="shared" si="9"/>
        <v>0</v>
      </c>
      <c r="Z164" s="320">
        <f t="shared" si="9"/>
        <v>81201</v>
      </c>
      <c r="AA164" s="347">
        <f>W164-U164</f>
        <v>6991</v>
      </c>
      <c r="AC164" s="342"/>
    </row>
    <row r="165" spans="1:38" ht="15.75">
      <c r="A165" s="402" t="s">
        <v>229</v>
      </c>
      <c r="B165" s="403" t="s">
        <v>230</v>
      </c>
      <c r="C165" s="351"/>
      <c r="D165" s="351"/>
      <c r="E165" s="351"/>
      <c r="F165" s="351"/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  <c r="S165" s="351"/>
      <c r="T165" s="351"/>
      <c r="U165" s="291">
        <f>SUM(U163:U164)</f>
        <v>729316</v>
      </c>
      <c r="V165" s="404"/>
      <c r="W165" s="291">
        <f>SUM(W163:W164)</f>
        <v>762731</v>
      </c>
      <c r="X165" s="320">
        <f t="shared" si="9"/>
        <v>729316</v>
      </c>
      <c r="Y165" s="320">
        <f t="shared" si="9"/>
        <v>0</v>
      </c>
      <c r="Z165" s="320">
        <f t="shared" si="9"/>
        <v>762731</v>
      </c>
      <c r="AA165" s="341">
        <f>W165-U165</f>
        <v>33415</v>
      </c>
      <c r="AC165" s="342"/>
    </row>
    <row r="166" spans="1:38" ht="15.75">
      <c r="A166" s="401">
        <v>3</v>
      </c>
      <c r="B166" s="383" t="s">
        <v>231</v>
      </c>
      <c r="C166" s="351"/>
      <c r="D166" s="351"/>
      <c r="E166" s="351"/>
      <c r="F166" s="351"/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  <c r="S166" s="351"/>
      <c r="T166" s="351"/>
      <c r="U166" s="290">
        <v>-376</v>
      </c>
      <c r="V166" s="297"/>
      <c r="W166" s="421">
        <v>-4460</v>
      </c>
      <c r="X166" s="320">
        <f t="shared" si="9"/>
        <v>-376</v>
      </c>
      <c r="Y166" s="320">
        <f t="shared" si="9"/>
        <v>0</v>
      </c>
      <c r="Z166" s="320">
        <f t="shared" si="9"/>
        <v>-4460</v>
      </c>
      <c r="AA166" s="347">
        <f>W166-U166</f>
        <v>-4084</v>
      </c>
      <c r="AC166" s="342"/>
    </row>
    <row r="167" spans="1:38" ht="15.75">
      <c r="A167" s="405">
        <v>4</v>
      </c>
      <c r="B167" s="320" t="s">
        <v>232</v>
      </c>
      <c r="C167" s="351"/>
      <c r="D167" s="351"/>
      <c r="E167" s="351"/>
      <c r="F167" s="351"/>
      <c r="G167" s="351"/>
      <c r="H167" s="351"/>
      <c r="I167" s="351"/>
      <c r="J167" s="351"/>
      <c r="K167" s="351"/>
      <c r="L167" s="351"/>
      <c r="M167" s="351"/>
      <c r="N167" s="351"/>
      <c r="O167" s="351"/>
      <c r="P167" s="351"/>
      <c r="Q167" s="351"/>
      <c r="R167" s="351"/>
      <c r="S167" s="351"/>
      <c r="T167" s="351"/>
      <c r="U167" s="290"/>
      <c r="V167" s="297"/>
      <c r="W167" s="290">
        <v>62</v>
      </c>
      <c r="X167" s="320">
        <f t="shared" si="9"/>
        <v>0</v>
      </c>
      <c r="Y167" s="320">
        <f t="shared" si="9"/>
        <v>0</v>
      </c>
      <c r="Z167" s="320">
        <f t="shared" si="9"/>
        <v>62</v>
      </c>
      <c r="AA167" s="384">
        <v>0</v>
      </c>
      <c r="AC167" s="342"/>
    </row>
    <row r="168" spans="1:38" ht="15.75">
      <c r="A168" s="406" t="s">
        <v>233</v>
      </c>
      <c r="B168" s="403" t="s">
        <v>234</v>
      </c>
      <c r="C168" s="351"/>
      <c r="D168" s="351"/>
      <c r="E168" s="351"/>
      <c r="F168" s="351"/>
      <c r="G168" s="351"/>
      <c r="H168" s="351"/>
      <c r="I168" s="351"/>
      <c r="J168" s="351"/>
      <c r="K168" s="351"/>
      <c r="L168" s="351"/>
      <c r="M168" s="351"/>
      <c r="N168" s="351"/>
      <c r="O168" s="351"/>
      <c r="P168" s="351"/>
      <c r="Q168" s="351"/>
      <c r="R168" s="351"/>
      <c r="S168" s="351"/>
      <c r="T168" s="351"/>
      <c r="U168" s="291">
        <f t="shared" ref="U168:W168" si="10">SUM(U166:U167)</f>
        <v>-376</v>
      </c>
      <c r="V168" s="291">
        <f t="shared" si="10"/>
        <v>0</v>
      </c>
      <c r="W168" s="291">
        <f t="shared" si="10"/>
        <v>-4398</v>
      </c>
      <c r="X168" s="320">
        <f t="shared" si="9"/>
        <v>-376</v>
      </c>
      <c r="Y168" s="320">
        <f t="shared" si="9"/>
        <v>0</v>
      </c>
      <c r="Z168" s="320">
        <f t="shared" si="9"/>
        <v>-4398</v>
      </c>
      <c r="AA168" s="341">
        <f>W168-U168</f>
        <v>-4022</v>
      </c>
      <c r="AC168" s="342"/>
    </row>
    <row r="169" spans="1:38" ht="15.75">
      <c r="A169" s="402" t="s">
        <v>235</v>
      </c>
      <c r="B169" s="403" t="s">
        <v>236</v>
      </c>
      <c r="C169" s="351"/>
      <c r="D169" s="351"/>
      <c r="E169" s="351"/>
      <c r="F169" s="351"/>
      <c r="G169" s="351"/>
      <c r="H169" s="351"/>
      <c r="I169" s="351"/>
      <c r="J169" s="351"/>
      <c r="K169" s="351"/>
      <c r="L169" s="351"/>
      <c r="M169" s="351"/>
      <c r="N169" s="351"/>
      <c r="O169" s="351"/>
      <c r="P169" s="351"/>
      <c r="Q169" s="351"/>
      <c r="R169" s="351"/>
      <c r="S169" s="351"/>
      <c r="T169" s="351"/>
      <c r="U169" s="291">
        <v>19207</v>
      </c>
      <c r="V169" s="404"/>
      <c r="W169" s="291">
        <v>18878</v>
      </c>
      <c r="X169" s="320">
        <f t="shared" si="9"/>
        <v>19207</v>
      </c>
      <c r="Y169" s="320">
        <f t="shared" si="9"/>
        <v>0</v>
      </c>
      <c r="Z169" s="320">
        <f t="shared" si="9"/>
        <v>18878</v>
      </c>
      <c r="AA169" s="341">
        <f>W169-U169</f>
        <v>-329</v>
      </c>
      <c r="AC169" s="342"/>
    </row>
    <row r="170" spans="1:38" ht="15.75">
      <c r="A170" s="401"/>
      <c r="B170" s="383" t="s">
        <v>237</v>
      </c>
      <c r="C170" s="351"/>
      <c r="D170" s="351"/>
      <c r="E170" s="351"/>
      <c r="F170" s="351"/>
      <c r="G170" s="351"/>
      <c r="H170" s="351"/>
      <c r="I170" s="351"/>
      <c r="J170" s="351"/>
      <c r="K170" s="351"/>
      <c r="L170" s="351"/>
      <c r="M170" s="351"/>
      <c r="N170" s="351"/>
      <c r="O170" s="351"/>
      <c r="P170" s="351"/>
      <c r="Q170" s="351"/>
      <c r="R170" s="351"/>
      <c r="S170" s="351"/>
      <c r="T170" s="351"/>
      <c r="U170" s="292">
        <v>415</v>
      </c>
      <c r="V170" s="302"/>
      <c r="W170" s="292">
        <v>190</v>
      </c>
      <c r="X170" s="320">
        <f t="shared" si="9"/>
        <v>415</v>
      </c>
      <c r="Y170" s="320">
        <f t="shared" si="9"/>
        <v>0</v>
      </c>
      <c r="Z170" s="320">
        <f t="shared" si="9"/>
        <v>190</v>
      </c>
      <c r="AA170" s="384">
        <f>W170-U170</f>
        <v>-225</v>
      </c>
      <c r="AC170" s="342"/>
    </row>
    <row r="171" spans="1:38" ht="15.75">
      <c r="A171" s="401">
        <v>5</v>
      </c>
      <c r="B171" s="383" t="s">
        <v>238</v>
      </c>
      <c r="C171" s="351"/>
      <c r="D171" s="351"/>
      <c r="E171" s="351"/>
      <c r="F171" s="351"/>
      <c r="G171" s="351"/>
      <c r="H171" s="351"/>
      <c r="I171" s="351"/>
      <c r="J171" s="351"/>
      <c r="K171" s="351"/>
      <c r="L171" s="351"/>
      <c r="M171" s="351"/>
      <c r="N171" s="351"/>
      <c r="O171" s="351"/>
      <c r="P171" s="351"/>
      <c r="Q171" s="351"/>
      <c r="R171" s="351"/>
      <c r="S171" s="351"/>
      <c r="T171" s="351"/>
      <c r="U171" s="290">
        <v>153216</v>
      </c>
      <c r="V171" s="297"/>
      <c r="W171" s="290">
        <v>121219</v>
      </c>
      <c r="X171" s="320">
        <f t="shared" si="9"/>
        <v>153216</v>
      </c>
      <c r="Y171" s="320">
        <f t="shared" si="9"/>
        <v>0</v>
      </c>
      <c r="Z171" s="320">
        <f t="shared" si="9"/>
        <v>121219</v>
      </c>
      <c r="AA171" s="347">
        <f>W171-U171</f>
        <v>-31997</v>
      </c>
      <c r="AC171" s="342"/>
    </row>
    <row r="172" spans="1:38" ht="15.75">
      <c r="A172" s="407" t="s">
        <v>45</v>
      </c>
      <c r="B172" s="383" t="s">
        <v>239</v>
      </c>
      <c r="C172" s="351"/>
      <c r="D172" s="351"/>
      <c r="E172" s="351"/>
      <c r="F172" s="351"/>
      <c r="G172" s="351"/>
      <c r="H172" s="351"/>
      <c r="I172" s="351"/>
      <c r="J172" s="351"/>
      <c r="K172" s="351"/>
      <c r="L172" s="351"/>
      <c r="M172" s="351"/>
      <c r="N172" s="351"/>
      <c r="O172" s="351"/>
      <c r="P172" s="351"/>
      <c r="Q172" s="351"/>
      <c r="R172" s="351"/>
      <c r="S172" s="351"/>
      <c r="T172" s="351"/>
      <c r="U172" s="290">
        <v>102250</v>
      </c>
      <c r="V172" s="297"/>
      <c r="W172" s="290">
        <v>58291</v>
      </c>
      <c r="X172" s="320">
        <f t="shared" si="9"/>
        <v>102250</v>
      </c>
      <c r="Y172" s="320">
        <f t="shared" si="9"/>
        <v>0</v>
      </c>
      <c r="Z172" s="320">
        <f t="shared" si="9"/>
        <v>58291</v>
      </c>
      <c r="AA172" s="347">
        <f t="shared" ref="AA172:AA183" si="11">W172-U172</f>
        <v>-43959</v>
      </c>
      <c r="AC172" s="342"/>
    </row>
    <row r="173" spans="1:38" ht="15.75">
      <c r="A173" s="401">
        <v>7</v>
      </c>
      <c r="B173" s="383" t="s">
        <v>240</v>
      </c>
      <c r="C173" s="351"/>
      <c r="D173" s="351"/>
      <c r="E173" s="351"/>
      <c r="F173" s="351"/>
      <c r="G173" s="351"/>
      <c r="H173" s="351"/>
      <c r="I173" s="351"/>
      <c r="J173" s="351"/>
      <c r="K173" s="351"/>
      <c r="L173" s="351"/>
      <c r="M173" s="351"/>
      <c r="N173" s="351"/>
      <c r="O173" s="351"/>
      <c r="P173" s="351"/>
      <c r="Q173" s="351"/>
      <c r="R173" s="351"/>
      <c r="S173" s="351"/>
      <c r="T173" s="351"/>
      <c r="U173" s="290">
        <v>28113</v>
      </c>
      <c r="V173" s="297"/>
      <c r="W173" s="290">
        <v>18764</v>
      </c>
      <c r="X173" s="320">
        <f t="shared" si="9"/>
        <v>28113</v>
      </c>
      <c r="Y173" s="320">
        <f t="shared" si="9"/>
        <v>0</v>
      </c>
      <c r="Z173" s="320">
        <f t="shared" si="9"/>
        <v>18764</v>
      </c>
      <c r="AA173" s="347">
        <f t="shared" si="11"/>
        <v>-9349</v>
      </c>
      <c r="AC173" s="342"/>
    </row>
    <row r="174" spans="1:38" ht="15.75">
      <c r="A174" s="401">
        <v>8</v>
      </c>
      <c r="B174" s="383" t="s">
        <v>241</v>
      </c>
      <c r="C174" s="351"/>
      <c r="D174" s="351"/>
      <c r="E174" s="351"/>
      <c r="F174" s="351"/>
      <c r="G174" s="351"/>
      <c r="H174" s="351"/>
      <c r="I174" s="351"/>
      <c r="J174" s="351"/>
      <c r="K174" s="351"/>
      <c r="L174" s="351"/>
      <c r="M174" s="351"/>
      <c r="N174" s="351"/>
      <c r="O174" s="351"/>
      <c r="P174" s="351"/>
      <c r="Q174" s="351"/>
      <c r="R174" s="351"/>
      <c r="S174" s="351"/>
      <c r="T174" s="351"/>
      <c r="U174" s="290">
        <v>83953</v>
      </c>
      <c r="V174" s="297"/>
      <c r="W174" s="421">
        <v>98463</v>
      </c>
      <c r="X174" s="320">
        <f t="shared" si="9"/>
        <v>83953</v>
      </c>
      <c r="Y174" s="320">
        <f t="shared" si="9"/>
        <v>0</v>
      </c>
      <c r="Z174" s="320">
        <f t="shared" si="9"/>
        <v>98463</v>
      </c>
      <c r="AA174" s="347">
        <f t="shared" si="11"/>
        <v>14510</v>
      </c>
      <c r="AC174" s="342"/>
    </row>
    <row r="175" spans="1:38" ht="15.75">
      <c r="A175" s="401" t="s">
        <v>51</v>
      </c>
      <c r="B175" s="383" t="s">
        <v>242</v>
      </c>
      <c r="C175" s="351"/>
      <c r="D175" s="351"/>
      <c r="E175" s="351"/>
      <c r="F175" s="351"/>
      <c r="G175" s="351"/>
      <c r="H175" s="351"/>
      <c r="I175" s="351"/>
      <c r="J175" s="351"/>
      <c r="K175" s="351"/>
      <c r="L175" s="351"/>
      <c r="M175" s="351"/>
      <c r="N175" s="351"/>
      <c r="O175" s="351"/>
      <c r="P175" s="351"/>
      <c r="Q175" s="351"/>
      <c r="R175" s="351"/>
      <c r="S175" s="351"/>
      <c r="T175" s="351"/>
      <c r="U175" s="290">
        <v>30240</v>
      </c>
      <c r="V175" s="297"/>
      <c r="W175" s="290">
        <v>35404</v>
      </c>
      <c r="X175" s="320">
        <f t="shared" si="9"/>
        <v>30240</v>
      </c>
      <c r="Y175" s="320">
        <f t="shared" si="9"/>
        <v>0</v>
      </c>
      <c r="Z175" s="320">
        <f t="shared" si="9"/>
        <v>35404</v>
      </c>
      <c r="AA175" s="347">
        <f t="shared" si="11"/>
        <v>5164</v>
      </c>
      <c r="AC175" s="342"/>
    </row>
    <row r="176" spans="1:38" ht="15.75">
      <c r="A176" s="402" t="s">
        <v>243</v>
      </c>
      <c r="B176" s="403" t="s">
        <v>244</v>
      </c>
      <c r="C176" s="351"/>
      <c r="D176" s="351"/>
      <c r="E176" s="351"/>
      <c r="F176" s="351"/>
      <c r="G176" s="351"/>
      <c r="H176" s="351"/>
      <c r="I176" s="351"/>
      <c r="J176" s="351"/>
      <c r="K176" s="351"/>
      <c r="L176" s="351"/>
      <c r="M176" s="351"/>
      <c r="N176" s="351"/>
      <c r="O176" s="351"/>
      <c r="P176" s="351"/>
      <c r="Q176" s="351"/>
      <c r="R176" s="351"/>
      <c r="S176" s="351"/>
      <c r="T176" s="351"/>
      <c r="U176" s="291">
        <f>SUM(U171:U175)</f>
        <v>397772</v>
      </c>
      <c r="V176" s="404"/>
      <c r="W176" s="291">
        <f>SUM(W171:W175)</f>
        <v>332141</v>
      </c>
      <c r="X176" s="320">
        <f t="shared" si="9"/>
        <v>397772</v>
      </c>
      <c r="Y176" s="320">
        <f t="shared" si="9"/>
        <v>0</v>
      </c>
      <c r="Z176" s="320">
        <f t="shared" si="9"/>
        <v>332141</v>
      </c>
      <c r="AA176" s="341">
        <f t="shared" si="11"/>
        <v>-65631</v>
      </c>
      <c r="AC176" s="342"/>
      <c r="AL176" s="340"/>
    </row>
    <row r="177" spans="1:29" ht="15.75">
      <c r="A177" s="401" t="s">
        <v>53</v>
      </c>
      <c r="B177" s="383" t="s">
        <v>245</v>
      </c>
      <c r="C177" s="351"/>
      <c r="D177" s="351"/>
      <c r="E177" s="351"/>
      <c r="F177" s="351"/>
      <c r="G177" s="351"/>
      <c r="H177" s="351"/>
      <c r="I177" s="351"/>
      <c r="J177" s="351"/>
      <c r="K177" s="351"/>
      <c r="L177" s="351"/>
      <c r="M177" s="351"/>
      <c r="N177" s="351"/>
      <c r="O177" s="351"/>
      <c r="P177" s="351"/>
      <c r="Q177" s="351"/>
      <c r="R177" s="351"/>
      <c r="S177" s="351"/>
      <c r="T177" s="351"/>
      <c r="U177" s="290">
        <v>147895</v>
      </c>
      <c r="V177" s="297"/>
      <c r="W177" s="290">
        <v>102350</v>
      </c>
      <c r="X177" s="320">
        <f t="shared" si="9"/>
        <v>147895</v>
      </c>
      <c r="Y177" s="320">
        <f t="shared" si="9"/>
        <v>0</v>
      </c>
      <c r="Z177" s="320">
        <f t="shared" si="9"/>
        <v>102350</v>
      </c>
      <c r="AA177" s="347">
        <f t="shared" si="11"/>
        <v>-45545</v>
      </c>
      <c r="AC177" s="342"/>
    </row>
    <row r="178" spans="1:29" ht="15.75">
      <c r="A178" s="401" t="s">
        <v>55</v>
      </c>
      <c r="B178" s="383" t="s">
        <v>246</v>
      </c>
      <c r="C178" s="351"/>
      <c r="D178" s="351"/>
      <c r="E178" s="351"/>
      <c r="F178" s="351"/>
      <c r="G178" s="351"/>
      <c r="H178" s="351"/>
      <c r="I178" s="351"/>
      <c r="J178" s="351"/>
      <c r="K178" s="351"/>
      <c r="L178" s="351"/>
      <c r="M178" s="351"/>
      <c r="N178" s="351"/>
      <c r="O178" s="351"/>
      <c r="P178" s="351"/>
      <c r="Q178" s="351"/>
      <c r="R178" s="351"/>
      <c r="S178" s="351"/>
      <c r="T178" s="351"/>
      <c r="U178" s="290">
        <v>17923</v>
      </c>
      <c r="V178" s="297"/>
      <c r="W178" s="290">
        <v>11521</v>
      </c>
      <c r="X178" s="320">
        <f t="shared" si="9"/>
        <v>17923</v>
      </c>
      <c r="Y178" s="320">
        <f t="shared" si="9"/>
        <v>0</v>
      </c>
      <c r="Z178" s="320">
        <f t="shared" si="9"/>
        <v>11521</v>
      </c>
      <c r="AA178" s="347">
        <f t="shared" si="11"/>
        <v>-6402</v>
      </c>
      <c r="AC178" s="342"/>
    </row>
    <row r="179" spans="1:29" ht="15.75">
      <c r="A179" s="401" t="s">
        <v>57</v>
      </c>
      <c r="B179" s="383" t="s">
        <v>247</v>
      </c>
      <c r="C179" s="351"/>
      <c r="D179" s="351"/>
      <c r="E179" s="351"/>
      <c r="F179" s="351"/>
      <c r="G179" s="351"/>
      <c r="H179" s="351"/>
      <c r="I179" s="351"/>
      <c r="J179" s="351"/>
      <c r="K179" s="351"/>
      <c r="L179" s="351"/>
      <c r="M179" s="351"/>
      <c r="N179" s="351"/>
      <c r="O179" s="351"/>
      <c r="P179" s="351"/>
      <c r="Q179" s="351"/>
      <c r="R179" s="351"/>
      <c r="S179" s="351"/>
      <c r="T179" s="351"/>
      <c r="U179" s="290">
        <v>34489</v>
      </c>
      <c r="V179" s="297"/>
      <c r="W179" s="290">
        <v>25117</v>
      </c>
      <c r="X179" s="320">
        <f t="shared" si="9"/>
        <v>34489</v>
      </c>
      <c r="Y179" s="320">
        <f t="shared" si="9"/>
        <v>0</v>
      </c>
      <c r="Z179" s="320">
        <f t="shared" si="9"/>
        <v>25117</v>
      </c>
      <c r="AA179" s="347">
        <f t="shared" si="11"/>
        <v>-9372</v>
      </c>
      <c r="AC179" s="342"/>
    </row>
    <row r="180" spans="1:29" ht="15.75">
      <c r="A180" s="402" t="s">
        <v>248</v>
      </c>
      <c r="B180" s="403" t="s">
        <v>249</v>
      </c>
      <c r="C180" s="351"/>
      <c r="D180" s="351"/>
      <c r="E180" s="351"/>
      <c r="F180" s="351"/>
      <c r="G180" s="351"/>
      <c r="H180" s="351"/>
      <c r="I180" s="351"/>
      <c r="J180" s="351"/>
      <c r="K180" s="351"/>
      <c r="L180" s="351"/>
      <c r="M180" s="351"/>
      <c r="N180" s="351"/>
      <c r="O180" s="351"/>
      <c r="P180" s="351"/>
      <c r="Q180" s="351"/>
      <c r="R180" s="351"/>
      <c r="S180" s="351"/>
      <c r="T180" s="351"/>
      <c r="U180" s="291">
        <f>SUM(U177:U179)</f>
        <v>200307</v>
      </c>
      <c r="V180" s="404"/>
      <c r="W180" s="291">
        <f>SUM(W177:W179)</f>
        <v>138988</v>
      </c>
      <c r="X180" s="320">
        <f t="shared" si="9"/>
        <v>200307</v>
      </c>
      <c r="Y180" s="320">
        <f t="shared" si="9"/>
        <v>0</v>
      </c>
      <c r="Z180" s="320">
        <f t="shared" si="9"/>
        <v>138988</v>
      </c>
      <c r="AA180" s="347">
        <f t="shared" si="11"/>
        <v>-61319</v>
      </c>
      <c r="AC180" s="342"/>
    </row>
    <row r="181" spans="1:29" ht="15.75">
      <c r="A181" s="402" t="s">
        <v>250</v>
      </c>
      <c r="B181" s="403" t="s">
        <v>251</v>
      </c>
      <c r="C181" s="351"/>
      <c r="D181" s="351"/>
      <c r="E181" s="351"/>
      <c r="F181" s="351"/>
      <c r="G181" s="351"/>
      <c r="H181" s="351"/>
      <c r="I181" s="351"/>
      <c r="J181" s="351"/>
      <c r="K181" s="351"/>
      <c r="L181" s="351"/>
      <c r="M181" s="351"/>
      <c r="N181" s="351"/>
      <c r="O181" s="351"/>
      <c r="P181" s="351"/>
      <c r="Q181" s="351"/>
      <c r="R181" s="351"/>
      <c r="S181" s="351"/>
      <c r="T181" s="351"/>
      <c r="U181" s="291">
        <v>73210</v>
      </c>
      <c r="V181" s="404"/>
      <c r="W181" s="291">
        <v>63157</v>
      </c>
      <c r="X181" s="320">
        <f t="shared" si="9"/>
        <v>73210</v>
      </c>
      <c r="Y181" s="320">
        <f t="shared" si="9"/>
        <v>0</v>
      </c>
      <c r="Z181" s="320">
        <f t="shared" si="9"/>
        <v>63157</v>
      </c>
      <c r="AA181" s="347">
        <f t="shared" si="11"/>
        <v>-10053</v>
      </c>
      <c r="AC181" s="342"/>
    </row>
    <row r="182" spans="1:29" ht="15.75">
      <c r="A182" s="402" t="s">
        <v>252</v>
      </c>
      <c r="B182" s="403" t="s">
        <v>253</v>
      </c>
      <c r="C182" s="351"/>
      <c r="D182" s="351"/>
      <c r="E182" s="351"/>
      <c r="F182" s="351"/>
      <c r="G182" s="351"/>
      <c r="H182" s="351"/>
      <c r="I182" s="351"/>
      <c r="J182" s="351"/>
      <c r="K182" s="351"/>
      <c r="L182" s="351"/>
      <c r="M182" s="351"/>
      <c r="N182" s="351"/>
      <c r="O182" s="351"/>
      <c r="P182" s="351"/>
      <c r="Q182" s="351"/>
      <c r="R182" s="351"/>
      <c r="S182" s="351"/>
      <c r="T182" s="351"/>
      <c r="U182" s="291">
        <v>82618</v>
      </c>
      <c r="V182" s="404"/>
      <c r="W182" s="422">
        <v>139370</v>
      </c>
      <c r="X182" s="320">
        <f t="shared" si="9"/>
        <v>82618</v>
      </c>
      <c r="Y182" s="320">
        <f t="shared" si="9"/>
        <v>0</v>
      </c>
      <c r="Z182" s="320">
        <f t="shared" si="9"/>
        <v>139370</v>
      </c>
      <c r="AA182" s="347">
        <f t="shared" si="11"/>
        <v>56752</v>
      </c>
      <c r="AC182" s="342"/>
    </row>
    <row r="183" spans="1:29" ht="15.75">
      <c r="A183" s="402"/>
      <c r="B183" s="383" t="s">
        <v>254</v>
      </c>
      <c r="C183" s="351"/>
      <c r="D183" s="351"/>
      <c r="E183" s="351"/>
      <c r="F183" s="351"/>
      <c r="G183" s="351"/>
      <c r="H183" s="351"/>
      <c r="I183" s="351"/>
      <c r="J183" s="351"/>
      <c r="K183" s="351"/>
      <c r="L183" s="351"/>
      <c r="M183" s="351"/>
      <c r="N183" s="351"/>
      <c r="O183" s="351"/>
      <c r="P183" s="351"/>
      <c r="Q183" s="351"/>
      <c r="R183" s="351"/>
      <c r="S183" s="351"/>
      <c r="T183" s="351"/>
      <c r="U183" s="293">
        <v>6097</v>
      </c>
      <c r="V183" s="408"/>
      <c r="W183" s="293">
        <v>17500</v>
      </c>
      <c r="X183" s="320">
        <f t="shared" si="9"/>
        <v>6097</v>
      </c>
      <c r="Y183" s="320">
        <f t="shared" si="9"/>
        <v>0</v>
      </c>
      <c r="Z183" s="320">
        <f t="shared" si="9"/>
        <v>17500</v>
      </c>
      <c r="AA183" s="384">
        <f t="shared" si="11"/>
        <v>11403</v>
      </c>
      <c r="AC183" s="342"/>
    </row>
    <row r="184" spans="1:29" ht="15.75">
      <c r="A184" s="402" t="s">
        <v>255</v>
      </c>
      <c r="B184" s="403" t="s">
        <v>256</v>
      </c>
      <c r="C184" s="387"/>
      <c r="D184" s="387"/>
      <c r="E184" s="387"/>
      <c r="F184" s="387"/>
      <c r="G184" s="387"/>
      <c r="H184" s="387"/>
      <c r="I184" s="387"/>
      <c r="J184" s="387"/>
      <c r="K184" s="387"/>
      <c r="L184" s="387"/>
      <c r="M184" s="387"/>
      <c r="N184" s="387"/>
      <c r="O184" s="387"/>
      <c r="P184" s="387"/>
      <c r="Q184" s="387"/>
      <c r="R184" s="387"/>
      <c r="S184" s="387"/>
      <c r="T184" s="409"/>
      <c r="U184" s="294">
        <f>U165+U168+U169-U176-U180-U181-U182</f>
        <v>-5760</v>
      </c>
      <c r="V184" s="294">
        <f>V165+V168+V169-V176-V180-V181-V182</f>
        <v>0</v>
      </c>
      <c r="W184" s="294">
        <f>W165+W168+W169-W176-W180-W181-W182</f>
        <v>103555</v>
      </c>
      <c r="X184" s="320">
        <f t="shared" si="9"/>
        <v>-5760</v>
      </c>
      <c r="Y184" s="320">
        <f t="shared" si="9"/>
        <v>0</v>
      </c>
      <c r="Z184" s="320">
        <f t="shared" si="9"/>
        <v>103555</v>
      </c>
      <c r="AA184" s="360">
        <f>W184-U184</f>
        <v>109315</v>
      </c>
      <c r="AC184" s="342"/>
    </row>
    <row r="185" spans="1:29" ht="15.75">
      <c r="A185" s="401" t="s">
        <v>59</v>
      </c>
      <c r="B185" s="383" t="s">
        <v>257</v>
      </c>
      <c r="C185" s="351"/>
      <c r="D185" s="351"/>
      <c r="E185" s="351"/>
      <c r="F185" s="351"/>
      <c r="G185" s="351"/>
      <c r="H185" s="351"/>
      <c r="I185" s="351"/>
      <c r="J185" s="351"/>
      <c r="K185" s="351"/>
      <c r="L185" s="351"/>
      <c r="M185" s="351"/>
      <c r="N185" s="351"/>
      <c r="O185" s="351"/>
      <c r="P185" s="351"/>
      <c r="Q185" s="351"/>
      <c r="R185" s="351"/>
      <c r="S185" s="351"/>
      <c r="T185" s="351"/>
      <c r="U185" s="290"/>
      <c r="V185" s="297"/>
      <c r="W185" s="290"/>
      <c r="X185" s="320">
        <f t="shared" si="9"/>
        <v>0</v>
      </c>
      <c r="Y185" s="320">
        <f t="shared" si="9"/>
        <v>0</v>
      </c>
      <c r="Z185" s="320">
        <f t="shared" si="9"/>
        <v>0</v>
      </c>
      <c r="AA185" s="384"/>
      <c r="AC185" s="342"/>
    </row>
    <row r="186" spans="1:29" ht="15.75">
      <c r="A186" s="401"/>
      <c r="B186" s="383" t="s">
        <v>258</v>
      </c>
      <c r="C186" s="351"/>
      <c r="D186" s="351"/>
      <c r="E186" s="351"/>
      <c r="F186" s="351"/>
      <c r="G186" s="351"/>
      <c r="H186" s="351"/>
      <c r="I186" s="351"/>
      <c r="J186" s="351"/>
      <c r="K186" s="351"/>
      <c r="L186" s="351"/>
      <c r="M186" s="351"/>
      <c r="N186" s="351"/>
      <c r="O186" s="351"/>
      <c r="P186" s="351"/>
      <c r="Q186" s="351"/>
      <c r="R186" s="351"/>
      <c r="S186" s="351"/>
      <c r="T186" s="351"/>
      <c r="U186" s="290"/>
      <c r="V186" s="297"/>
      <c r="W186" s="290"/>
      <c r="X186" s="320">
        <f t="shared" si="9"/>
        <v>0</v>
      </c>
      <c r="Y186" s="320">
        <f t="shared" si="9"/>
        <v>0</v>
      </c>
      <c r="Z186" s="320">
        <f t="shared" si="9"/>
        <v>0</v>
      </c>
      <c r="AA186" s="384"/>
      <c r="AC186" s="342"/>
    </row>
    <row r="187" spans="1:29" ht="15.75">
      <c r="A187" s="401" t="s">
        <v>61</v>
      </c>
      <c r="B187" s="383" t="s">
        <v>259</v>
      </c>
      <c r="C187" s="351"/>
      <c r="D187" s="351"/>
      <c r="E187" s="351"/>
      <c r="F187" s="351"/>
      <c r="G187" s="351"/>
      <c r="H187" s="351"/>
      <c r="I187" s="351"/>
      <c r="J187" s="351"/>
      <c r="K187" s="351"/>
      <c r="L187" s="351"/>
      <c r="M187" s="351"/>
      <c r="N187" s="351"/>
      <c r="O187" s="351"/>
      <c r="P187" s="351"/>
      <c r="Q187" s="351"/>
      <c r="R187" s="351"/>
      <c r="S187" s="351"/>
      <c r="T187" s="351"/>
      <c r="U187" s="290"/>
      <c r="V187" s="297"/>
      <c r="W187" s="290"/>
      <c r="X187" s="320">
        <f t="shared" si="9"/>
        <v>0</v>
      </c>
      <c r="Y187" s="320">
        <f t="shared" si="9"/>
        <v>0</v>
      </c>
      <c r="Z187" s="320">
        <f t="shared" si="9"/>
        <v>0</v>
      </c>
      <c r="AA187" s="384"/>
      <c r="AC187" s="342"/>
    </row>
    <row r="188" spans="1:29" ht="15.75">
      <c r="A188" s="401"/>
      <c r="B188" s="383" t="s">
        <v>258</v>
      </c>
      <c r="C188" s="351"/>
      <c r="D188" s="351"/>
      <c r="E188" s="351"/>
      <c r="F188" s="351"/>
      <c r="G188" s="351"/>
      <c r="H188" s="351"/>
      <c r="I188" s="351"/>
      <c r="J188" s="351"/>
      <c r="K188" s="351"/>
      <c r="L188" s="351"/>
      <c r="M188" s="351"/>
      <c r="N188" s="351"/>
      <c r="O188" s="351"/>
      <c r="P188" s="351"/>
      <c r="Q188" s="351"/>
      <c r="R188" s="351"/>
      <c r="S188" s="351"/>
      <c r="T188" s="351"/>
      <c r="U188" s="290"/>
      <c r="V188" s="297"/>
      <c r="W188" s="290"/>
      <c r="X188" s="320">
        <f t="shared" si="9"/>
        <v>0</v>
      </c>
      <c r="Y188" s="320">
        <f t="shared" si="9"/>
        <v>0</v>
      </c>
      <c r="Z188" s="320">
        <f t="shared" si="9"/>
        <v>0</v>
      </c>
      <c r="AA188" s="384"/>
      <c r="AC188" s="342"/>
    </row>
    <row r="189" spans="1:29" ht="15.75">
      <c r="A189" s="401" t="s">
        <v>63</v>
      </c>
      <c r="B189" s="383" t="s">
        <v>260</v>
      </c>
      <c r="C189" s="351"/>
      <c r="D189" s="351"/>
      <c r="E189" s="351"/>
      <c r="F189" s="351"/>
      <c r="G189" s="351"/>
      <c r="H189" s="351"/>
      <c r="I189" s="351"/>
      <c r="J189" s="351"/>
      <c r="K189" s="351"/>
      <c r="L189" s="351"/>
      <c r="M189" s="351"/>
      <c r="N189" s="351"/>
      <c r="O189" s="351"/>
      <c r="P189" s="351"/>
      <c r="Q189" s="351"/>
      <c r="R189" s="351"/>
      <c r="S189" s="351"/>
      <c r="T189" s="351"/>
      <c r="U189" s="290"/>
      <c r="V189" s="297"/>
      <c r="W189" s="290"/>
      <c r="X189" s="320">
        <f t="shared" si="9"/>
        <v>0</v>
      </c>
      <c r="Y189" s="320">
        <f t="shared" si="9"/>
        <v>0</v>
      </c>
      <c r="Z189" s="320">
        <f t="shared" si="9"/>
        <v>0</v>
      </c>
      <c r="AA189" s="384"/>
      <c r="AC189" s="342"/>
    </row>
    <row r="190" spans="1:29" ht="15.75">
      <c r="A190" s="401"/>
      <c r="B190" s="383" t="s">
        <v>258</v>
      </c>
      <c r="C190" s="351"/>
      <c r="D190" s="351"/>
      <c r="E190" s="351"/>
      <c r="F190" s="351"/>
      <c r="G190" s="351"/>
      <c r="H190" s="351"/>
      <c r="I190" s="351"/>
      <c r="J190" s="351"/>
      <c r="K190" s="351"/>
      <c r="L190" s="351"/>
      <c r="M190" s="351"/>
      <c r="N190" s="351"/>
      <c r="O190" s="351"/>
      <c r="P190" s="351"/>
      <c r="Q190" s="351"/>
      <c r="R190" s="351"/>
      <c r="S190" s="351"/>
      <c r="T190" s="351"/>
      <c r="U190" s="290"/>
      <c r="V190" s="297"/>
      <c r="W190" s="290"/>
      <c r="X190" s="320">
        <f t="shared" si="9"/>
        <v>0</v>
      </c>
      <c r="Y190" s="320">
        <f t="shared" si="9"/>
        <v>0</v>
      </c>
      <c r="Z190" s="320">
        <f t="shared" si="9"/>
        <v>0</v>
      </c>
      <c r="AA190" s="384"/>
      <c r="AC190" s="342"/>
    </row>
    <row r="191" spans="1:29" ht="15.75">
      <c r="A191" s="401" t="s">
        <v>65</v>
      </c>
      <c r="B191" s="383" t="s">
        <v>261</v>
      </c>
      <c r="C191" s="351"/>
      <c r="D191" s="351"/>
      <c r="E191" s="351"/>
      <c r="F191" s="351"/>
      <c r="G191" s="351"/>
      <c r="H191" s="351"/>
      <c r="I191" s="351"/>
      <c r="J191" s="351"/>
      <c r="K191" s="351"/>
      <c r="L191" s="351"/>
      <c r="M191" s="351"/>
      <c r="N191" s="351"/>
      <c r="O191" s="351"/>
      <c r="P191" s="351"/>
      <c r="Q191" s="351"/>
      <c r="R191" s="351"/>
      <c r="S191" s="351"/>
      <c r="T191" s="351"/>
      <c r="U191" s="290">
        <v>2557</v>
      </c>
      <c r="V191" s="297"/>
      <c r="W191" s="290">
        <v>412</v>
      </c>
      <c r="X191" s="320">
        <f t="shared" si="9"/>
        <v>2557</v>
      </c>
      <c r="Y191" s="320">
        <f t="shared" si="9"/>
        <v>0</v>
      </c>
      <c r="Z191" s="320">
        <f t="shared" si="9"/>
        <v>412</v>
      </c>
      <c r="AA191" s="347">
        <f>W191-U191</f>
        <v>-2145</v>
      </c>
      <c r="AC191" s="342"/>
    </row>
    <row r="192" spans="1:29" ht="15.75">
      <c r="A192" s="401"/>
      <c r="B192" s="383" t="s">
        <v>258</v>
      </c>
      <c r="C192" s="351"/>
      <c r="D192" s="351"/>
      <c r="E192" s="351"/>
      <c r="F192" s="351"/>
      <c r="G192" s="351"/>
      <c r="H192" s="351"/>
      <c r="I192" s="351"/>
      <c r="J192" s="351"/>
      <c r="K192" s="351"/>
      <c r="L192" s="351"/>
      <c r="M192" s="351"/>
      <c r="N192" s="351"/>
      <c r="O192" s="351"/>
      <c r="P192" s="351"/>
      <c r="Q192" s="351"/>
      <c r="R192" s="351"/>
      <c r="S192" s="351"/>
      <c r="T192" s="351"/>
      <c r="U192" s="290"/>
      <c r="V192" s="297"/>
      <c r="W192" s="290"/>
      <c r="X192" s="320">
        <f t="shared" si="9"/>
        <v>0</v>
      </c>
      <c r="Y192" s="320">
        <f t="shared" si="9"/>
        <v>0</v>
      </c>
      <c r="Z192" s="320">
        <f t="shared" si="9"/>
        <v>0</v>
      </c>
      <c r="AA192" s="384"/>
      <c r="AC192" s="342"/>
    </row>
    <row r="193" spans="1:29" ht="15.75">
      <c r="A193" s="401" t="s">
        <v>67</v>
      </c>
      <c r="B193" s="383" t="s">
        <v>262</v>
      </c>
      <c r="C193" s="351"/>
      <c r="D193" s="351"/>
      <c r="E193" s="351"/>
      <c r="F193" s="351"/>
      <c r="G193" s="351"/>
      <c r="H193" s="351"/>
      <c r="I193" s="351"/>
      <c r="J193" s="351"/>
      <c r="K193" s="351"/>
      <c r="L193" s="351"/>
      <c r="M193" s="351"/>
      <c r="N193" s="351"/>
      <c r="O193" s="351"/>
      <c r="P193" s="351"/>
      <c r="Q193" s="351"/>
      <c r="R193" s="351"/>
      <c r="S193" s="351"/>
      <c r="T193" s="351"/>
      <c r="U193" s="290">
        <v>1801</v>
      </c>
      <c r="V193" s="297"/>
      <c r="W193" s="290">
        <v>2282</v>
      </c>
      <c r="X193" s="320">
        <f t="shared" si="9"/>
        <v>1801</v>
      </c>
      <c r="Y193" s="320">
        <f t="shared" si="9"/>
        <v>0</v>
      </c>
      <c r="Z193" s="320">
        <f t="shared" si="9"/>
        <v>2282</v>
      </c>
      <c r="AA193" s="347">
        <f>W193-U193</f>
        <v>481</v>
      </c>
      <c r="AC193" s="342"/>
    </row>
    <row r="194" spans="1:29" ht="15.75">
      <c r="A194" s="410" t="s">
        <v>263</v>
      </c>
      <c r="B194" s="403" t="s">
        <v>264</v>
      </c>
      <c r="C194" s="351"/>
      <c r="D194" s="351"/>
      <c r="E194" s="351"/>
      <c r="F194" s="351"/>
      <c r="G194" s="351"/>
      <c r="H194" s="351"/>
      <c r="I194" s="351"/>
      <c r="J194" s="351"/>
      <c r="K194" s="351"/>
      <c r="L194" s="351"/>
      <c r="M194" s="351"/>
      <c r="N194" s="351"/>
      <c r="O194" s="351"/>
      <c r="P194" s="351"/>
      <c r="Q194" s="351"/>
      <c r="R194" s="351"/>
      <c r="S194" s="351"/>
      <c r="T194" s="351"/>
      <c r="U194" s="291">
        <f>SUM(U185:U193)</f>
        <v>4358</v>
      </c>
      <c r="V194" s="291">
        <f>SUM(V185:V193)</f>
        <v>0</v>
      </c>
      <c r="W194" s="291">
        <f>SUM(W185:W193)</f>
        <v>2694</v>
      </c>
      <c r="X194" s="320">
        <f t="shared" si="9"/>
        <v>4358</v>
      </c>
      <c r="Y194" s="320">
        <f t="shared" si="9"/>
        <v>0</v>
      </c>
      <c r="Z194" s="320">
        <f t="shared" si="9"/>
        <v>2694</v>
      </c>
      <c r="AA194" s="341">
        <f>W194-U194</f>
        <v>-1664</v>
      </c>
      <c r="AC194" s="342"/>
    </row>
    <row r="195" spans="1:29" ht="15.75">
      <c r="A195" s="401" t="s">
        <v>69</v>
      </c>
      <c r="B195" s="383" t="s">
        <v>265</v>
      </c>
      <c r="C195" s="351"/>
      <c r="D195" s="351"/>
      <c r="E195" s="351"/>
      <c r="F195" s="351"/>
      <c r="G195" s="351"/>
      <c r="H195" s="351"/>
      <c r="I195" s="351"/>
      <c r="J195" s="351"/>
      <c r="K195" s="351"/>
      <c r="L195" s="351"/>
      <c r="M195" s="351"/>
      <c r="N195" s="351"/>
      <c r="O195" s="351"/>
      <c r="P195" s="351"/>
      <c r="Q195" s="351"/>
      <c r="R195" s="351"/>
      <c r="S195" s="351"/>
      <c r="T195" s="351"/>
      <c r="U195" s="290"/>
      <c r="V195" s="297"/>
      <c r="W195" s="290"/>
      <c r="X195" s="320">
        <f t="shared" ref="X195:Z212" si="12">IF(U195="",0,U195)</f>
        <v>0</v>
      </c>
      <c r="Y195" s="320">
        <f t="shared" si="12"/>
        <v>0</v>
      </c>
      <c r="Z195" s="320">
        <f t="shared" si="12"/>
        <v>0</v>
      </c>
      <c r="AA195" s="384"/>
      <c r="AC195" s="342"/>
    </row>
    <row r="196" spans="1:29" ht="15.75">
      <c r="A196" s="401"/>
      <c r="B196" s="383" t="s">
        <v>266</v>
      </c>
      <c r="C196" s="351"/>
      <c r="D196" s="351"/>
      <c r="E196" s="351"/>
      <c r="F196" s="351"/>
      <c r="G196" s="351"/>
      <c r="H196" s="351"/>
      <c r="I196" s="351"/>
      <c r="J196" s="351"/>
      <c r="K196" s="351"/>
      <c r="L196" s="351"/>
      <c r="M196" s="351"/>
      <c r="N196" s="351"/>
      <c r="O196" s="351"/>
      <c r="P196" s="351"/>
      <c r="Q196" s="351"/>
      <c r="R196" s="351"/>
      <c r="S196" s="351"/>
      <c r="T196" s="351"/>
      <c r="U196" s="290"/>
      <c r="V196" s="297"/>
      <c r="W196" s="290"/>
      <c r="X196" s="320">
        <f t="shared" si="12"/>
        <v>0</v>
      </c>
      <c r="Y196" s="320">
        <f t="shared" si="12"/>
        <v>0</v>
      </c>
      <c r="Z196" s="320">
        <f t="shared" si="12"/>
        <v>0</v>
      </c>
      <c r="AA196" s="384"/>
      <c r="AC196" s="342"/>
    </row>
    <row r="197" spans="1:29" ht="15.75">
      <c r="A197" s="401" t="s">
        <v>71</v>
      </c>
      <c r="B197" s="383" t="s">
        <v>267</v>
      </c>
      <c r="C197" s="351"/>
      <c r="D197" s="351"/>
      <c r="E197" s="351"/>
      <c r="F197" s="351"/>
      <c r="G197" s="351"/>
      <c r="H197" s="351"/>
      <c r="I197" s="351"/>
      <c r="J197" s="351"/>
      <c r="K197" s="351"/>
      <c r="L197" s="351"/>
      <c r="M197" s="351"/>
      <c r="N197" s="351"/>
      <c r="O197" s="351"/>
      <c r="P197" s="351"/>
      <c r="Q197" s="351"/>
      <c r="R197" s="351"/>
      <c r="S197" s="351"/>
      <c r="T197" s="351"/>
      <c r="U197" s="290">
        <v>1790</v>
      </c>
      <c r="V197" s="297"/>
      <c r="W197" s="290">
        <v>1950</v>
      </c>
      <c r="X197" s="320">
        <f t="shared" si="12"/>
        <v>1790</v>
      </c>
      <c r="Y197" s="320">
        <f t="shared" si="12"/>
        <v>0</v>
      </c>
      <c r="Z197" s="320">
        <f t="shared" si="12"/>
        <v>1950</v>
      </c>
      <c r="AA197" s="347">
        <f>W197-U197</f>
        <v>160</v>
      </c>
      <c r="AC197" s="342"/>
    </row>
    <row r="198" spans="1:29" ht="15.75">
      <c r="A198" s="401"/>
      <c r="B198" s="383" t="s">
        <v>266</v>
      </c>
      <c r="C198" s="351"/>
      <c r="D198" s="351"/>
      <c r="E198" s="351"/>
      <c r="F198" s="351"/>
      <c r="G198" s="351"/>
      <c r="H198" s="351"/>
      <c r="I198" s="351"/>
      <c r="J198" s="351"/>
      <c r="K198" s="351"/>
      <c r="L198" s="351"/>
      <c r="M198" s="351"/>
      <c r="N198" s="351"/>
      <c r="O198" s="351"/>
      <c r="P198" s="351"/>
      <c r="Q198" s="351"/>
      <c r="R198" s="351"/>
      <c r="S198" s="351"/>
      <c r="T198" s="351"/>
      <c r="U198" s="290"/>
      <c r="V198" s="297"/>
      <c r="W198" s="290"/>
      <c r="X198" s="320">
        <f t="shared" si="12"/>
        <v>0</v>
      </c>
      <c r="Y198" s="320">
        <f t="shared" si="12"/>
        <v>0</v>
      </c>
      <c r="Z198" s="320">
        <f t="shared" si="12"/>
        <v>0</v>
      </c>
      <c r="AA198" s="384"/>
      <c r="AC198" s="342"/>
    </row>
    <row r="199" spans="1:29" ht="15.75">
      <c r="A199" s="401" t="s">
        <v>73</v>
      </c>
      <c r="B199" s="383" t="s">
        <v>268</v>
      </c>
      <c r="C199" s="351"/>
      <c r="D199" s="351"/>
      <c r="E199" s="351"/>
      <c r="F199" s="351"/>
      <c r="G199" s="351"/>
      <c r="H199" s="351"/>
      <c r="I199" s="351"/>
      <c r="J199" s="351"/>
      <c r="K199" s="351"/>
      <c r="L199" s="351"/>
      <c r="M199" s="351"/>
      <c r="N199" s="351"/>
      <c r="O199" s="351"/>
      <c r="P199" s="351"/>
      <c r="Q199" s="351"/>
      <c r="R199" s="351"/>
      <c r="S199" s="351"/>
      <c r="T199" s="351"/>
      <c r="U199" s="290"/>
      <c r="V199" s="297"/>
      <c r="W199" s="290"/>
      <c r="X199" s="320">
        <f t="shared" si="12"/>
        <v>0</v>
      </c>
      <c r="Y199" s="320">
        <f t="shared" si="12"/>
        <v>0</v>
      </c>
      <c r="Z199" s="320">
        <f t="shared" si="12"/>
        <v>0</v>
      </c>
      <c r="AA199" s="384"/>
      <c r="AC199" s="342"/>
    </row>
    <row r="200" spans="1:29" ht="15.75">
      <c r="A200" s="401" t="s">
        <v>75</v>
      </c>
      <c r="B200" s="383" t="s">
        <v>269</v>
      </c>
      <c r="C200" s="351"/>
      <c r="D200" s="351"/>
      <c r="E200" s="351"/>
      <c r="F200" s="351"/>
      <c r="G200" s="351"/>
      <c r="H200" s="351"/>
      <c r="I200" s="351"/>
      <c r="J200" s="351"/>
      <c r="K200" s="351"/>
      <c r="L200" s="351"/>
      <c r="M200" s="351"/>
      <c r="N200" s="351"/>
      <c r="O200" s="351"/>
      <c r="P200" s="351"/>
      <c r="Q200" s="351"/>
      <c r="R200" s="351"/>
      <c r="S200" s="351"/>
      <c r="T200" s="351"/>
      <c r="U200" s="290">
        <v>1799</v>
      </c>
      <c r="V200" s="297"/>
      <c r="W200" s="290">
        <v>1015</v>
      </c>
      <c r="X200" s="320">
        <f t="shared" si="12"/>
        <v>1799</v>
      </c>
      <c r="Y200" s="320">
        <f t="shared" si="12"/>
        <v>0</v>
      </c>
      <c r="Z200" s="320">
        <f t="shared" si="12"/>
        <v>1015</v>
      </c>
      <c r="AA200" s="347">
        <f>W200-U200</f>
        <v>-784</v>
      </c>
      <c r="AC200" s="342"/>
    </row>
    <row r="201" spans="1:29" ht="15.75">
      <c r="A201" s="402" t="s">
        <v>270</v>
      </c>
      <c r="B201" s="403" t="s">
        <v>271</v>
      </c>
      <c r="C201" s="351"/>
      <c r="D201" s="351"/>
      <c r="E201" s="351"/>
      <c r="F201" s="351"/>
      <c r="G201" s="351"/>
      <c r="H201" s="351"/>
      <c r="I201" s="351"/>
      <c r="J201" s="351"/>
      <c r="K201" s="351"/>
      <c r="L201" s="351"/>
      <c r="M201" s="351"/>
      <c r="N201" s="351"/>
      <c r="O201" s="351"/>
      <c r="P201" s="351"/>
      <c r="Q201" s="351"/>
      <c r="R201" s="351"/>
      <c r="S201" s="351"/>
      <c r="T201" s="351"/>
      <c r="U201" s="291">
        <f>SUM(U195:U200)</f>
        <v>3589</v>
      </c>
      <c r="V201" s="291">
        <f>SUM(V195:V200)</f>
        <v>0</v>
      </c>
      <c r="W201" s="291">
        <f>SUM(W195:W200)</f>
        <v>2965</v>
      </c>
      <c r="X201" s="320">
        <f t="shared" si="12"/>
        <v>3589</v>
      </c>
      <c r="Y201" s="320">
        <f t="shared" si="12"/>
        <v>0</v>
      </c>
      <c r="Z201" s="320">
        <f t="shared" si="12"/>
        <v>2965</v>
      </c>
      <c r="AA201" s="341">
        <f t="shared" ref="AA201:AA209" si="13">W201-U201</f>
        <v>-624</v>
      </c>
      <c r="AC201" s="342"/>
    </row>
    <row r="202" spans="1:29" ht="15.75">
      <c r="A202" s="402" t="s">
        <v>272</v>
      </c>
      <c r="B202" s="403" t="s">
        <v>273</v>
      </c>
      <c r="C202" s="351"/>
      <c r="D202" s="351"/>
      <c r="E202" s="351"/>
      <c r="F202" s="351"/>
      <c r="G202" s="351"/>
      <c r="H202" s="351"/>
      <c r="I202" s="351"/>
      <c r="J202" s="351"/>
      <c r="K202" s="351"/>
      <c r="L202" s="351"/>
      <c r="M202" s="351"/>
      <c r="N202" s="351"/>
      <c r="O202" s="351"/>
      <c r="P202" s="351"/>
      <c r="Q202" s="351"/>
      <c r="R202" s="351"/>
      <c r="S202" s="351"/>
      <c r="T202" s="351"/>
      <c r="U202" s="291">
        <f>U194-U201</f>
        <v>769</v>
      </c>
      <c r="V202" s="291">
        <f t="shared" ref="V202" si="14">V194-V201</f>
        <v>0</v>
      </c>
      <c r="W202" s="291">
        <f>W194-W201</f>
        <v>-271</v>
      </c>
      <c r="X202" s="320">
        <f t="shared" si="12"/>
        <v>769</v>
      </c>
      <c r="Y202" s="320">
        <f t="shared" si="12"/>
        <v>0</v>
      </c>
      <c r="Z202" s="320">
        <f t="shared" si="12"/>
        <v>-271</v>
      </c>
      <c r="AA202" s="341">
        <f t="shared" si="13"/>
        <v>-1040</v>
      </c>
      <c r="AB202" s="340"/>
      <c r="AC202" s="342"/>
    </row>
    <row r="203" spans="1:29" ht="15.75">
      <c r="A203" s="402" t="s">
        <v>274</v>
      </c>
      <c r="B203" s="403" t="s">
        <v>275</v>
      </c>
      <c r="C203" s="351"/>
      <c r="D203" s="351"/>
      <c r="E203" s="351"/>
      <c r="F203" s="351"/>
      <c r="G203" s="351"/>
      <c r="H203" s="351"/>
      <c r="I203" s="351"/>
      <c r="J203" s="351"/>
      <c r="K203" s="351"/>
      <c r="L203" s="351"/>
      <c r="M203" s="351"/>
      <c r="N203" s="351"/>
      <c r="O203" s="351"/>
      <c r="P203" s="351"/>
      <c r="Q203" s="351"/>
      <c r="R203" s="351"/>
      <c r="S203" s="351"/>
      <c r="T203" s="351"/>
      <c r="U203" s="294">
        <f>U184+U202</f>
        <v>-4991</v>
      </c>
      <c r="V203" s="294">
        <f>V184+V202</f>
        <v>0</v>
      </c>
      <c r="W203" s="294">
        <f>W184+W202</f>
        <v>103284</v>
      </c>
      <c r="X203" s="320">
        <f t="shared" si="12"/>
        <v>-4991</v>
      </c>
      <c r="Y203" s="320">
        <f t="shared" si="12"/>
        <v>0</v>
      </c>
      <c r="Z203" s="320">
        <f t="shared" si="12"/>
        <v>103284</v>
      </c>
      <c r="AA203" s="360">
        <f t="shared" si="13"/>
        <v>108275</v>
      </c>
      <c r="AC203" s="342"/>
    </row>
    <row r="204" spans="1:29" ht="15.75">
      <c r="A204" s="402" t="s">
        <v>276</v>
      </c>
      <c r="B204" s="403" t="s">
        <v>277</v>
      </c>
      <c r="C204" s="351"/>
      <c r="D204" s="351"/>
      <c r="E204" s="351"/>
      <c r="F204" s="351"/>
      <c r="G204" s="351"/>
      <c r="H204" s="351"/>
      <c r="I204" s="351"/>
      <c r="J204" s="351"/>
      <c r="K204" s="351"/>
      <c r="L204" s="351"/>
      <c r="M204" s="351"/>
      <c r="N204" s="351"/>
      <c r="O204" s="351"/>
      <c r="P204" s="351"/>
      <c r="Q204" s="351"/>
      <c r="R204" s="351"/>
      <c r="S204" s="351"/>
      <c r="T204" s="351"/>
      <c r="U204" s="293">
        <v>205</v>
      </c>
      <c r="V204" s="297"/>
      <c r="W204" s="293">
        <v>405</v>
      </c>
      <c r="X204" s="320">
        <f t="shared" si="12"/>
        <v>205</v>
      </c>
      <c r="Y204" s="320">
        <f t="shared" si="12"/>
        <v>0</v>
      </c>
      <c r="Z204" s="320">
        <f t="shared" si="12"/>
        <v>405</v>
      </c>
      <c r="AA204" s="347">
        <f t="shared" si="13"/>
        <v>200</v>
      </c>
      <c r="AC204" s="342"/>
    </row>
    <row r="205" spans="1:29" ht="15.75">
      <c r="A205" s="402" t="s">
        <v>278</v>
      </c>
      <c r="B205" s="403" t="s">
        <v>279</v>
      </c>
      <c r="C205" s="351"/>
      <c r="D205" s="351"/>
      <c r="E205" s="351"/>
      <c r="F205" s="351"/>
      <c r="G205" s="351"/>
      <c r="H205" s="351"/>
      <c r="I205" s="351"/>
      <c r="J205" s="351"/>
      <c r="K205" s="351"/>
      <c r="L205" s="351"/>
      <c r="M205" s="351"/>
      <c r="N205" s="351"/>
      <c r="O205" s="351"/>
      <c r="P205" s="351"/>
      <c r="Q205" s="351"/>
      <c r="R205" s="351"/>
      <c r="S205" s="351"/>
      <c r="T205" s="351"/>
      <c r="U205" s="293">
        <v>3068</v>
      </c>
      <c r="V205" s="297"/>
      <c r="W205" s="293">
        <v>2277</v>
      </c>
      <c r="X205" s="320">
        <f t="shared" si="12"/>
        <v>3068</v>
      </c>
      <c r="Y205" s="320">
        <f t="shared" si="12"/>
        <v>0</v>
      </c>
      <c r="Z205" s="320">
        <f t="shared" si="12"/>
        <v>2277</v>
      </c>
      <c r="AA205" s="347">
        <f t="shared" si="13"/>
        <v>-791</v>
      </c>
      <c r="AC205" s="342"/>
    </row>
    <row r="206" spans="1:29" ht="15.75">
      <c r="A206" s="402" t="s">
        <v>280</v>
      </c>
      <c r="B206" s="403" t="s">
        <v>281</v>
      </c>
      <c r="C206" s="351"/>
      <c r="D206" s="351"/>
      <c r="E206" s="351"/>
      <c r="F206" s="351"/>
      <c r="G206" s="351"/>
      <c r="H206" s="351"/>
      <c r="I206" s="351"/>
      <c r="J206" s="351"/>
      <c r="K206" s="351"/>
      <c r="L206" s="351"/>
      <c r="M206" s="351"/>
      <c r="N206" s="351"/>
      <c r="O206" s="351"/>
      <c r="P206" s="351"/>
      <c r="Q206" s="351"/>
      <c r="R206" s="351"/>
      <c r="S206" s="351"/>
      <c r="T206" s="351"/>
      <c r="U206" s="291">
        <f>U204-U205</f>
        <v>-2863</v>
      </c>
      <c r="V206" s="291">
        <f>V204-V205</f>
        <v>0</v>
      </c>
      <c r="W206" s="291">
        <f>W204-W205</f>
        <v>-1872</v>
      </c>
      <c r="X206" s="320">
        <f t="shared" si="12"/>
        <v>-2863</v>
      </c>
      <c r="Y206" s="320">
        <f t="shared" si="12"/>
        <v>0</v>
      </c>
      <c r="Z206" s="320">
        <f t="shared" si="12"/>
        <v>-1872</v>
      </c>
      <c r="AA206" s="341">
        <f t="shared" si="13"/>
        <v>991</v>
      </c>
      <c r="AC206" s="342"/>
    </row>
    <row r="207" spans="1:29" ht="15.75">
      <c r="A207" s="402" t="s">
        <v>282</v>
      </c>
      <c r="B207" s="403" t="s">
        <v>283</v>
      </c>
      <c r="C207" s="351"/>
      <c r="D207" s="351"/>
      <c r="E207" s="351"/>
      <c r="F207" s="351"/>
      <c r="G207" s="351"/>
      <c r="H207" s="351"/>
      <c r="I207" s="351"/>
      <c r="J207" s="351"/>
      <c r="K207" s="351"/>
      <c r="L207" s="351"/>
      <c r="M207" s="351"/>
      <c r="N207" s="351"/>
      <c r="O207" s="351"/>
      <c r="P207" s="351"/>
      <c r="Q207" s="351"/>
      <c r="R207" s="351"/>
      <c r="S207" s="351"/>
      <c r="T207" s="351"/>
      <c r="U207" s="294">
        <f>U203+U206</f>
        <v>-7854</v>
      </c>
      <c r="V207" s="294">
        <f>V203+V206</f>
        <v>0</v>
      </c>
      <c r="W207" s="294">
        <f>W203+W206</f>
        <v>101412</v>
      </c>
      <c r="X207" s="320">
        <f t="shared" si="12"/>
        <v>-7854</v>
      </c>
      <c r="Y207" s="320">
        <f t="shared" si="12"/>
        <v>0</v>
      </c>
      <c r="Z207" s="320">
        <f t="shared" si="12"/>
        <v>101412</v>
      </c>
      <c r="AA207" s="360">
        <f t="shared" si="13"/>
        <v>109266</v>
      </c>
      <c r="AC207" s="342"/>
    </row>
    <row r="208" spans="1:29" ht="15.75">
      <c r="A208" s="402" t="s">
        <v>284</v>
      </c>
      <c r="B208" s="403" t="s">
        <v>285</v>
      </c>
      <c r="C208" s="351"/>
      <c r="D208" s="351"/>
      <c r="E208" s="351"/>
      <c r="F208" s="351"/>
      <c r="G208" s="351"/>
      <c r="H208" s="351"/>
      <c r="I208" s="351"/>
      <c r="J208" s="351"/>
      <c r="K208" s="351"/>
      <c r="L208" s="351"/>
      <c r="M208" s="351"/>
      <c r="N208" s="351"/>
      <c r="O208" s="351"/>
      <c r="P208" s="351"/>
      <c r="Q208" s="351"/>
      <c r="R208" s="351"/>
      <c r="S208" s="351"/>
      <c r="T208" s="351"/>
      <c r="U208" s="293">
        <v>1277</v>
      </c>
      <c r="V208" s="408"/>
      <c r="W208" s="423">
        <v>4600</v>
      </c>
      <c r="X208" s="320">
        <f t="shared" si="12"/>
        <v>1277</v>
      </c>
      <c r="Y208" s="320">
        <f t="shared" si="12"/>
        <v>0</v>
      </c>
      <c r="Z208" s="320">
        <f t="shared" si="12"/>
        <v>4600</v>
      </c>
      <c r="AA208" s="347">
        <f t="shared" si="13"/>
        <v>3323</v>
      </c>
      <c r="AC208" s="342"/>
    </row>
    <row r="209" spans="1:29" ht="15.75">
      <c r="A209" s="402" t="s">
        <v>286</v>
      </c>
      <c r="B209" s="403" t="s">
        <v>287</v>
      </c>
      <c r="C209" s="351"/>
      <c r="D209" s="351"/>
      <c r="E209" s="351"/>
      <c r="F209" s="351"/>
      <c r="G209" s="351"/>
      <c r="H209" s="351"/>
      <c r="I209" s="351"/>
      <c r="J209" s="351"/>
      <c r="K209" s="351"/>
      <c r="L209" s="351"/>
      <c r="M209" s="351"/>
      <c r="N209" s="351"/>
      <c r="O209" s="351"/>
      <c r="P209" s="351"/>
      <c r="Q209" s="351"/>
      <c r="R209" s="351"/>
      <c r="S209" s="351"/>
      <c r="T209" s="351"/>
      <c r="U209" s="294">
        <f>U207-U208</f>
        <v>-9131</v>
      </c>
      <c r="V209" s="294">
        <f>V207-V208</f>
        <v>0</v>
      </c>
      <c r="W209" s="294">
        <f>W207-W208</f>
        <v>96812</v>
      </c>
      <c r="X209" s="320">
        <f t="shared" si="12"/>
        <v>-9131</v>
      </c>
      <c r="Y209" s="320">
        <f t="shared" si="12"/>
        <v>0</v>
      </c>
      <c r="Z209" s="320">
        <f t="shared" si="12"/>
        <v>96812</v>
      </c>
      <c r="AA209" s="360">
        <f t="shared" si="13"/>
        <v>105943</v>
      </c>
      <c r="AC209" s="342"/>
    </row>
    <row r="210" spans="1:29" ht="15.75">
      <c r="A210" s="401" t="s">
        <v>77</v>
      </c>
      <c r="B210" s="383" t="s">
        <v>288</v>
      </c>
      <c r="C210" s="351"/>
      <c r="D210" s="351"/>
      <c r="E210" s="351"/>
      <c r="F210" s="351"/>
      <c r="G210" s="351"/>
      <c r="H210" s="351"/>
      <c r="I210" s="351"/>
      <c r="J210" s="351"/>
      <c r="K210" s="351"/>
      <c r="L210" s="351"/>
      <c r="M210" s="351"/>
      <c r="N210" s="351"/>
      <c r="O210" s="351"/>
      <c r="P210" s="351"/>
      <c r="Q210" s="351"/>
      <c r="R210" s="351"/>
      <c r="S210" s="351"/>
      <c r="T210" s="351"/>
      <c r="U210" s="290"/>
      <c r="V210" s="297"/>
      <c r="W210" s="290"/>
      <c r="X210" s="320">
        <f t="shared" si="12"/>
        <v>0</v>
      </c>
      <c r="Y210" s="320">
        <f t="shared" si="12"/>
        <v>0</v>
      </c>
      <c r="Z210" s="320">
        <f t="shared" si="12"/>
        <v>0</v>
      </c>
      <c r="AA210" s="384"/>
      <c r="AC210" s="342"/>
    </row>
    <row r="211" spans="1:29" ht="16.5" thickBot="1">
      <c r="A211" s="401" t="s">
        <v>79</v>
      </c>
      <c r="B211" s="383" t="s">
        <v>289</v>
      </c>
      <c r="C211" s="351"/>
      <c r="D211" s="351"/>
      <c r="E211" s="351"/>
      <c r="F211" s="351"/>
      <c r="G211" s="351"/>
      <c r="H211" s="351"/>
      <c r="I211" s="351"/>
      <c r="J211" s="351"/>
      <c r="K211" s="351"/>
      <c r="L211" s="351"/>
      <c r="M211" s="351"/>
      <c r="N211" s="351"/>
      <c r="O211" s="351"/>
      <c r="P211" s="351"/>
      <c r="Q211" s="351"/>
      <c r="R211" s="351"/>
      <c r="S211" s="351"/>
      <c r="T211" s="351"/>
      <c r="U211" s="411"/>
      <c r="V211" s="297"/>
      <c r="W211" s="411"/>
      <c r="X211" s="320">
        <f t="shared" si="12"/>
        <v>0</v>
      </c>
      <c r="Y211" s="320">
        <f t="shared" si="12"/>
        <v>0</v>
      </c>
      <c r="Z211" s="320">
        <f t="shared" si="12"/>
        <v>0</v>
      </c>
      <c r="AA211" s="384">
        <v>-20000</v>
      </c>
      <c r="AC211" s="342"/>
    </row>
    <row r="212" spans="1:29" ht="16.5" thickBot="1">
      <c r="A212" s="412" t="s">
        <v>290</v>
      </c>
      <c r="B212" s="357" t="s">
        <v>291</v>
      </c>
      <c r="C212" s="413"/>
      <c r="D212" s="413"/>
      <c r="E212" s="413"/>
      <c r="F212" s="413"/>
      <c r="G212" s="413"/>
      <c r="H212" s="413"/>
      <c r="I212" s="413"/>
      <c r="J212" s="413"/>
      <c r="K212" s="413"/>
      <c r="L212" s="413"/>
      <c r="M212" s="413"/>
      <c r="N212" s="413"/>
      <c r="O212" s="413"/>
      <c r="P212" s="413"/>
      <c r="Q212" s="413"/>
      <c r="R212" s="413"/>
      <c r="S212" s="413"/>
      <c r="T212" s="413"/>
      <c r="U212" s="295">
        <f>U209-U211</f>
        <v>-9131</v>
      </c>
      <c r="V212" s="414"/>
      <c r="W212" s="295">
        <f>W209-W211</f>
        <v>96812</v>
      </c>
      <c r="X212" s="320">
        <f t="shared" si="12"/>
        <v>-9131</v>
      </c>
      <c r="Y212" s="320">
        <f t="shared" si="12"/>
        <v>0</v>
      </c>
      <c r="Z212" s="320">
        <f t="shared" si="12"/>
        <v>96812</v>
      </c>
      <c r="AA212" s="360">
        <f>W212-U212</f>
        <v>105943</v>
      </c>
      <c r="AC212" s="342"/>
    </row>
    <row r="213" spans="1:29">
      <c r="A213" s="415"/>
      <c r="B213" s="416"/>
      <c r="C213" s="417"/>
      <c r="D213" s="417"/>
      <c r="E213" s="417"/>
      <c r="F213" s="417"/>
      <c r="G213" s="417"/>
      <c r="H213" s="417"/>
      <c r="I213" s="417"/>
      <c r="J213" s="417"/>
      <c r="K213" s="417"/>
      <c r="L213" s="417"/>
      <c r="M213" s="417"/>
      <c r="N213" s="417"/>
      <c r="O213" s="417"/>
      <c r="P213" s="417"/>
      <c r="Q213" s="417"/>
      <c r="R213" s="417"/>
      <c r="S213" s="417"/>
      <c r="T213" s="417"/>
      <c r="U213" s="277"/>
      <c r="V213" s="277"/>
      <c r="W213" s="277"/>
    </row>
    <row r="214" spans="1:29" s="13" customFormat="1" ht="6.75" customHeight="1">
      <c r="A214" s="316"/>
      <c r="W214" s="274"/>
      <c r="AC214" s="285"/>
    </row>
    <row r="215" spans="1:29" s="13" customFormat="1" ht="15">
      <c r="A215" s="418" t="s">
        <v>292</v>
      </c>
      <c r="C215" s="362"/>
      <c r="D215" s="425" t="s">
        <v>415</v>
      </c>
      <c r="E215" s="426"/>
      <c r="F215" s="426"/>
      <c r="G215" s="426"/>
      <c r="H215" s="426"/>
      <c r="I215" s="426"/>
      <c r="J215" s="426"/>
      <c r="K215" s="426"/>
      <c r="L215" s="426"/>
      <c r="M215" s="426"/>
      <c r="N215" s="426"/>
      <c r="U215" s="392"/>
      <c r="V215" s="419"/>
      <c r="W215" s="419"/>
      <c r="AC215" s="285"/>
    </row>
    <row r="216" spans="1:29" s="13" customFormat="1" ht="15">
      <c r="A216" s="362"/>
      <c r="B216" s="365"/>
      <c r="C216" s="365"/>
      <c r="D216" s="365"/>
      <c r="E216" s="365"/>
      <c r="F216" s="365"/>
      <c r="G216" s="365"/>
      <c r="H216" s="365"/>
      <c r="I216" s="365"/>
      <c r="J216" s="365"/>
      <c r="K216" s="365"/>
      <c r="L216" s="365"/>
      <c r="M216" s="365"/>
      <c r="N216" s="365"/>
      <c r="O216" s="365"/>
      <c r="P216" s="365"/>
      <c r="Q216" s="366" t="s">
        <v>25</v>
      </c>
      <c r="R216" s="366"/>
      <c r="S216" s="366"/>
      <c r="T216" s="365"/>
      <c r="U216" s="393" t="s">
        <v>26</v>
      </c>
      <c r="V216" s="366"/>
      <c r="W216" s="366"/>
      <c r="X216" s="365"/>
      <c r="AC216" s="285"/>
    </row>
    <row r="217" spans="1:29" s="13" customFormat="1" ht="15">
      <c r="A217" s="362"/>
      <c r="B217" s="365"/>
      <c r="C217" s="365"/>
      <c r="D217" s="365"/>
      <c r="E217" s="365"/>
      <c r="F217" s="365"/>
      <c r="G217" s="365"/>
      <c r="H217" s="365"/>
      <c r="I217" s="365"/>
      <c r="J217" s="365"/>
      <c r="K217" s="365"/>
      <c r="L217" s="365"/>
      <c r="M217" s="365"/>
      <c r="N217" s="365"/>
      <c r="O217" s="365"/>
      <c r="P217" s="365"/>
      <c r="Q217" s="365"/>
      <c r="R217" s="365"/>
      <c r="S217" s="365"/>
      <c r="T217" s="365"/>
      <c r="U217" s="393" t="s">
        <v>27</v>
      </c>
      <c r="V217" s="393"/>
      <c r="W217" s="366"/>
      <c r="X217" s="365"/>
      <c r="AC217" s="285"/>
    </row>
    <row r="218" spans="1:29" s="13" customFormat="1">
      <c r="A218" s="316"/>
      <c r="W218" s="274"/>
      <c r="AC218" s="285"/>
    </row>
  </sheetData>
  <mergeCells count="6">
    <mergeCell ref="D215:N215"/>
    <mergeCell ref="M13:T13"/>
    <mergeCell ref="E76:M76"/>
    <mergeCell ref="P89:T89"/>
    <mergeCell ref="E142:M142"/>
    <mergeCell ref="L156:T156"/>
  </mergeCells>
  <printOptions horizontalCentered="1"/>
  <pageMargins left="0.52" right="0.39370078740157483" top="0.5" bottom="0.3" header="0.31496062992125984" footer="0.24"/>
  <pageSetup paperSize="9" scale="72" orientation="portrait" r:id="rId1"/>
  <headerFooter alignWithMargins="0"/>
  <rowBreaks count="2" manualBreakCount="2">
    <brk id="78" max="16383" man="1"/>
    <brk id="144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Adatok</vt:lpstr>
      <vt:lpstr>Borítólap</vt:lpstr>
      <vt:lpstr>Merl"A"</vt:lpstr>
      <vt:lpstr>Mutato_M</vt:lpstr>
      <vt:lpstr>2014. előzetes</vt:lpstr>
      <vt:lpstr>'2014. előzetes'!Nyomtatási_terület</vt:lpstr>
      <vt:lpstr>'Merl"A"'!Nyomtatási_terület</vt:lpstr>
      <vt:lpstr>Mutato_M!Nyomtatási_terület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2001. évi mérleg / Excel 5 változat</dc:title>
  <dc:creator>SZI</dc:creator>
  <cp:lastModifiedBy>StepicsA</cp:lastModifiedBy>
  <cp:lastPrinted>2014-05-15T07:58:52Z</cp:lastPrinted>
  <dcterms:created xsi:type="dcterms:W3CDTF">2002-07-03T11:06:27Z</dcterms:created>
  <dcterms:modified xsi:type="dcterms:W3CDTF">2015-04-20T05:54:35Z</dcterms:modified>
</cp:coreProperties>
</file>