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defaultThemeVersion="124226"/>
  <bookViews>
    <workbookView xWindow="7380" yWindow="-15" windowWidth="7440" windowHeight="8670" firstSheet="1" activeTab="2"/>
  </bookViews>
  <sheets>
    <sheet name="Adatok" sheetId="1" r:id="rId1"/>
    <sheet name="Borítólap" sheetId="2" r:id="rId2"/>
    <sheet name="Merl&quot;A&quot;" sheetId="3" r:id="rId3"/>
    <sheet name="Mutato_M" sheetId="6" r:id="rId4"/>
  </sheets>
  <definedNames>
    <definedName name="A__EREDMÉNYKIMUTATÁS">#REF!</definedName>
    <definedName name="Adat1Pügy.">#REF!</definedName>
    <definedName name="AdatCéltartalékTábla">#REF!</definedName>
    <definedName name="AdatSajátT?keTábla">#REF!</definedName>
    <definedName name="B__EREDMÉNYKIMUTATÁS">#REF!</definedName>
    <definedName name="Egyéb_bev_Tábla">#REF!</definedName>
    <definedName name="Egyéb_költs_Tábla">#REF!</definedName>
    <definedName name="Egyéb_köv_Tábla">#REF!</definedName>
    <definedName name="Egyéb_ráford_Tábla">#REF!</definedName>
    <definedName name="Egyéb_Rövlej_Tábla">#REF!</definedName>
    <definedName name="Eredmény_és_jövedelem">#REF!</definedName>
    <definedName name="Költségszerkezet">#REF!</definedName>
    <definedName name="MÉRLEG_Eszközök__aktívák">#REF!</definedName>
    <definedName name="MÉRLEG_Források__passzívák">#REF!</definedName>
    <definedName name="NémetEredmA">#REF!</definedName>
    <definedName name="NémetEredmB">#REF!</definedName>
    <definedName name="NémetEszköz">#REF!</definedName>
    <definedName name="NémetForrás">#REF!</definedName>
    <definedName name="_xlnm.Print_Area" localSheetId="1">Borítólap!#REF!,Borítólap!$A$2:$W$62</definedName>
    <definedName name="_xlnm.Print_Area" localSheetId="2">'Merl"A"'!$A$1:$AC$144,'Merl"A"'!$A$146:$AC$218,'Merl"A"'!#REF!</definedName>
    <definedName name="_xlnm.Print_Area" localSheetId="3">Mutato_M!$A$1:$I$127</definedName>
    <definedName name="PénzeszközTábla">#REF!</definedName>
    <definedName name="Pénzügyi_helyz.___A">#REF!</definedName>
    <definedName name="Pénzügyi_helyz.___B">#REF!</definedName>
    <definedName name="Tárgyi_Eszköz_Állomány">#REF!</definedName>
    <definedName name="Vagyoni_helyzet">#REF!</definedName>
    <definedName name="wrn.Proba." localSheetId="1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01716"/>
</workbook>
</file>

<file path=xl/calcChain.xml><?xml version="1.0" encoding="utf-8"?>
<calcChain xmlns="http://schemas.openxmlformats.org/spreadsheetml/2006/main">
  <c r="W53" i="3"/>
  <c r="W96"/>
  <c r="W123"/>
  <c r="W109"/>
  <c r="W138"/>
  <c r="W105"/>
  <c r="W201"/>
  <c r="W168"/>
  <c r="W67"/>
  <c r="W37"/>
  <c r="U96"/>
  <c r="U114"/>
  <c r="U123"/>
  <c r="U109"/>
  <c r="U133"/>
  <c r="U138"/>
  <c r="U29"/>
  <c r="U20"/>
  <c r="U46"/>
  <c r="U53"/>
  <c r="U64"/>
  <c r="U45"/>
  <c r="U165"/>
  <c r="U168"/>
  <c r="U176"/>
  <c r="U180"/>
  <c r="U184"/>
  <c r="U194"/>
  <c r="U201"/>
  <c r="U202"/>
  <c r="U206"/>
  <c r="W133"/>
  <c r="AA136"/>
  <c r="W165"/>
  <c r="W176"/>
  <c r="W180"/>
  <c r="W184"/>
  <c r="W194"/>
  <c r="AA194"/>
  <c r="W206"/>
  <c r="V184"/>
  <c r="V194"/>
  <c r="V201"/>
  <c r="V202"/>
  <c r="V203"/>
  <c r="V206"/>
  <c r="V96"/>
  <c r="V123"/>
  <c r="V109"/>
  <c r="V133"/>
  <c r="W114"/>
  <c r="V29"/>
  <c r="V20"/>
  <c r="V46"/>
  <c r="V53"/>
  <c r="V45"/>
  <c r="V64"/>
  <c r="V67"/>
  <c r="W46"/>
  <c r="W64"/>
  <c r="W45"/>
  <c r="W29"/>
  <c r="W20"/>
  <c r="AA201"/>
  <c r="AA204"/>
  <c r="AA205"/>
  <c r="AA206"/>
  <c r="AA208"/>
  <c r="AA200"/>
  <c r="AA197"/>
  <c r="AA193"/>
  <c r="AA191"/>
  <c r="AA172"/>
  <c r="AA173"/>
  <c r="AA174"/>
  <c r="AA175"/>
  <c r="AA176"/>
  <c r="AA177"/>
  <c r="AA178"/>
  <c r="AA179"/>
  <c r="AA180"/>
  <c r="AA181"/>
  <c r="AA182"/>
  <c r="AA171"/>
  <c r="AA169"/>
  <c r="AA168"/>
  <c r="AA166"/>
  <c r="AA164"/>
  <c r="AA165"/>
  <c r="AA163"/>
  <c r="AA133"/>
  <c r="AA134"/>
  <c r="AA135"/>
  <c r="AA132"/>
  <c r="AA128"/>
  <c r="AA126"/>
  <c r="AA123"/>
  <c r="AA118"/>
  <c r="AA114"/>
  <c r="AA104"/>
  <c r="AA102"/>
  <c r="AA101"/>
  <c r="AA96"/>
  <c r="AA65"/>
  <c r="AA66"/>
  <c r="AA67"/>
  <c r="AA68"/>
  <c r="AA69"/>
  <c r="AA64"/>
  <c r="AA58"/>
  <c r="AA54"/>
  <c r="AA53"/>
  <c r="AA51"/>
  <c r="AA50"/>
  <c r="AA49"/>
  <c r="AA46"/>
  <c r="AA47"/>
  <c r="AA37"/>
  <c r="AA34"/>
  <c r="AA30"/>
  <c r="AA31"/>
  <c r="AA32"/>
  <c r="AA29"/>
  <c r="AA25"/>
  <c r="AA21"/>
  <c r="B2"/>
  <c r="C2"/>
  <c r="D2"/>
  <c r="E2"/>
  <c r="F2"/>
  <c r="G2"/>
  <c r="H2"/>
  <c r="I2"/>
  <c r="J2"/>
  <c r="K2"/>
  <c r="L2"/>
  <c r="M2"/>
  <c r="N2"/>
  <c r="O2"/>
  <c r="P2"/>
  <c r="Q2"/>
  <c r="R2"/>
  <c r="B6"/>
  <c r="C6"/>
  <c r="D6"/>
  <c r="E6"/>
  <c r="F6"/>
  <c r="G6"/>
  <c r="H6"/>
  <c r="I6"/>
  <c r="J6"/>
  <c r="K6"/>
  <c r="L6"/>
  <c r="M6"/>
  <c r="Q12"/>
  <c r="B80"/>
  <c r="C80"/>
  <c r="D80"/>
  <c r="E80"/>
  <c r="F80"/>
  <c r="G80"/>
  <c r="H80"/>
  <c r="I80"/>
  <c r="J80"/>
  <c r="K80"/>
  <c r="L80"/>
  <c r="M80"/>
  <c r="N80"/>
  <c r="O80"/>
  <c r="P80"/>
  <c r="Q80"/>
  <c r="R80"/>
  <c r="B84"/>
  <c r="C84"/>
  <c r="D84"/>
  <c r="E84"/>
  <c r="F84"/>
  <c r="G84"/>
  <c r="H84"/>
  <c r="I84"/>
  <c r="J84"/>
  <c r="K84"/>
  <c r="L84"/>
  <c r="M84"/>
  <c r="R88"/>
  <c r="R90"/>
  <c r="B147"/>
  <c r="C147"/>
  <c r="D147"/>
  <c r="E147"/>
  <c r="F147"/>
  <c r="G147"/>
  <c r="H147"/>
  <c r="I147"/>
  <c r="J147"/>
  <c r="K147"/>
  <c r="L147"/>
  <c r="M147"/>
  <c r="N147"/>
  <c r="O147"/>
  <c r="P147"/>
  <c r="Q147"/>
  <c r="R147"/>
  <c r="B151"/>
  <c r="C151"/>
  <c r="D151"/>
  <c r="E151"/>
  <c r="F151"/>
  <c r="G151"/>
  <c r="H151"/>
  <c r="I151"/>
  <c r="J151"/>
  <c r="K151"/>
  <c r="L151"/>
  <c r="M151"/>
  <c r="Q155"/>
  <c r="A23" i="1"/>
  <c r="A22"/>
  <c r="A30"/>
  <c r="C21"/>
  <c r="T3" i="3"/>
  <c r="A19" i="2"/>
  <c r="A16"/>
  <c r="R26"/>
  <c r="B8"/>
  <c r="C8"/>
  <c r="D8"/>
  <c r="E8"/>
  <c r="F8"/>
  <c r="G8"/>
  <c r="H8"/>
  <c r="I8"/>
  <c r="J8"/>
  <c r="K8"/>
  <c r="L8"/>
  <c r="A8"/>
  <c r="B4"/>
  <c r="C4"/>
  <c r="D4"/>
  <c r="E4"/>
  <c r="F4"/>
  <c r="G4"/>
  <c r="H4"/>
  <c r="I4"/>
  <c r="J4"/>
  <c r="K4"/>
  <c r="L4"/>
  <c r="M4"/>
  <c r="N4"/>
  <c r="O4"/>
  <c r="P4"/>
  <c r="Q4"/>
  <c r="A4"/>
  <c r="U19"/>
  <c r="Z165" i="3"/>
  <c r="Z168"/>
  <c r="Z169"/>
  <c r="Z176"/>
  <c r="Z180"/>
  <c r="Z181"/>
  <c r="Z182"/>
  <c r="Z184"/>
  <c r="Z194"/>
  <c r="Z201"/>
  <c r="Z206"/>
  <c r="Y165"/>
  <c r="Y168"/>
  <c r="Y169"/>
  <c r="Y176"/>
  <c r="Y180"/>
  <c r="Y181"/>
  <c r="Y182"/>
  <c r="Y184"/>
  <c r="Y194"/>
  <c r="Y201"/>
  <c r="Y202"/>
  <c r="Y206"/>
  <c r="Y213"/>
  <c r="X165"/>
  <c r="X168"/>
  <c r="X169"/>
  <c r="X176"/>
  <c r="X180"/>
  <c r="X181"/>
  <c r="X182"/>
  <c r="X194"/>
  <c r="X201"/>
  <c r="X202"/>
  <c r="X206"/>
  <c r="Z212"/>
  <c r="Y212"/>
  <c r="X212"/>
  <c r="Z211"/>
  <c r="Y211"/>
  <c r="X211"/>
  <c r="Z210"/>
  <c r="Y210"/>
  <c r="X210"/>
  <c r="Z208"/>
  <c r="Y208"/>
  <c r="X208"/>
  <c r="Z205"/>
  <c r="Y205"/>
  <c r="X205"/>
  <c r="Z204"/>
  <c r="Y204"/>
  <c r="X204"/>
  <c r="Z200"/>
  <c r="Y200"/>
  <c r="X200"/>
  <c r="Z199"/>
  <c r="Y199"/>
  <c r="X199"/>
  <c r="Z198"/>
  <c r="Y198"/>
  <c r="X198"/>
  <c r="Z197"/>
  <c r="Y197"/>
  <c r="X197"/>
  <c r="Z196"/>
  <c r="Y196"/>
  <c r="X196"/>
  <c r="Z195"/>
  <c r="Y195"/>
  <c r="X195"/>
  <c r="Z193"/>
  <c r="Y193"/>
  <c r="X193"/>
  <c r="Z192"/>
  <c r="Y192"/>
  <c r="X192"/>
  <c r="Z191"/>
  <c r="Y191"/>
  <c r="X191"/>
  <c r="Z190"/>
  <c r="Y190"/>
  <c r="X190"/>
  <c r="Z189"/>
  <c r="Y189"/>
  <c r="X189"/>
  <c r="Z188"/>
  <c r="Y188"/>
  <c r="X188"/>
  <c r="Z187"/>
  <c r="Y187"/>
  <c r="X187"/>
  <c r="Z186"/>
  <c r="Y186"/>
  <c r="X186"/>
  <c r="Z185"/>
  <c r="Y185"/>
  <c r="X185"/>
  <c r="Z183"/>
  <c r="Y183"/>
  <c r="X183"/>
  <c r="Z179"/>
  <c r="Y179"/>
  <c r="X179"/>
  <c r="Z178"/>
  <c r="Y178"/>
  <c r="X178"/>
  <c r="Z177"/>
  <c r="Y177"/>
  <c r="X177"/>
  <c r="Z175"/>
  <c r="Y175"/>
  <c r="X175"/>
  <c r="Z174"/>
  <c r="Y174"/>
  <c r="X174"/>
  <c r="Z173"/>
  <c r="Y173"/>
  <c r="X173"/>
  <c r="Z172"/>
  <c r="Y172"/>
  <c r="X172"/>
  <c r="Z171"/>
  <c r="Y171"/>
  <c r="X171"/>
  <c r="Z170"/>
  <c r="Y170"/>
  <c r="X170"/>
  <c r="Z167"/>
  <c r="Y167"/>
  <c r="X167"/>
  <c r="Z166"/>
  <c r="Y166"/>
  <c r="X166"/>
  <c r="Z164"/>
  <c r="Y164"/>
  <c r="X164"/>
  <c r="Z163"/>
  <c r="Y163"/>
  <c r="X163"/>
  <c r="Z96"/>
  <c r="Z105"/>
  <c r="Z110"/>
  <c r="Z114"/>
  <c r="Z123"/>
  <c r="Z133"/>
  <c r="Y96"/>
  <c r="Y105"/>
  <c r="Y110"/>
  <c r="Y114"/>
  <c r="Y123"/>
  <c r="Y133"/>
  <c r="X96"/>
  <c r="X105"/>
  <c r="X110"/>
  <c r="X114"/>
  <c r="X123"/>
  <c r="X109"/>
  <c r="X133"/>
  <c r="X138"/>
  <c r="Z137"/>
  <c r="Y137"/>
  <c r="X137"/>
  <c r="Z136"/>
  <c r="Y136"/>
  <c r="X136"/>
  <c r="Z135"/>
  <c r="Y135"/>
  <c r="X135"/>
  <c r="Z134"/>
  <c r="Y134"/>
  <c r="X134"/>
  <c r="Z132"/>
  <c r="Y132"/>
  <c r="X132"/>
  <c r="Z131"/>
  <c r="Y131"/>
  <c r="X131"/>
  <c r="Z130"/>
  <c r="Y130"/>
  <c r="X130"/>
  <c r="Z129"/>
  <c r="Y129"/>
  <c r="X129"/>
  <c r="Z128"/>
  <c r="Y128"/>
  <c r="X128"/>
  <c r="Z127"/>
  <c r="Y127"/>
  <c r="X127"/>
  <c r="Z126"/>
  <c r="Y126"/>
  <c r="X126"/>
  <c r="Z125"/>
  <c r="Y125"/>
  <c r="X125"/>
  <c r="Z124"/>
  <c r="Y124"/>
  <c r="X124"/>
  <c r="Z122"/>
  <c r="Y122"/>
  <c r="X122"/>
  <c r="Z121"/>
  <c r="Y121"/>
  <c r="X121"/>
  <c r="Z120"/>
  <c r="Y120"/>
  <c r="X120"/>
  <c r="Z119"/>
  <c r="Y119"/>
  <c r="X119"/>
  <c r="Z118"/>
  <c r="Y118"/>
  <c r="X118"/>
  <c r="Z117"/>
  <c r="Y117"/>
  <c r="X117"/>
  <c r="Z116"/>
  <c r="Y116"/>
  <c r="X116"/>
  <c r="Z115"/>
  <c r="Y115"/>
  <c r="X115"/>
  <c r="Z113"/>
  <c r="Y113"/>
  <c r="X113"/>
  <c r="Z112"/>
  <c r="Y112"/>
  <c r="X112"/>
  <c r="Z111"/>
  <c r="Y111"/>
  <c r="X111"/>
  <c r="Z108"/>
  <c r="Y108"/>
  <c r="X108"/>
  <c r="Z107"/>
  <c r="Y107"/>
  <c r="X107"/>
  <c r="Z106"/>
  <c r="Y106"/>
  <c r="X106"/>
  <c r="Z104"/>
  <c r="Y104"/>
  <c r="X104"/>
  <c r="Z103"/>
  <c r="Y103"/>
  <c r="X103"/>
  <c r="Z102"/>
  <c r="Y102"/>
  <c r="X102"/>
  <c r="Z101"/>
  <c r="Y101"/>
  <c r="X101"/>
  <c r="Z100"/>
  <c r="Y100"/>
  <c r="X100"/>
  <c r="Z99"/>
  <c r="Y99"/>
  <c r="X99"/>
  <c r="Z98"/>
  <c r="Y98"/>
  <c r="X98"/>
  <c r="Z97"/>
  <c r="Y97"/>
  <c r="X97"/>
  <c r="Z21"/>
  <c r="Z29"/>
  <c r="Z37"/>
  <c r="Z46"/>
  <c r="Z53"/>
  <c r="Z59"/>
  <c r="Z64"/>
  <c r="Z67"/>
  <c r="Y21"/>
  <c r="Y29"/>
  <c r="Y37"/>
  <c r="Y46"/>
  <c r="Y53"/>
  <c r="Y59"/>
  <c r="Y64"/>
  <c r="Y67"/>
  <c r="X21"/>
  <c r="X29"/>
  <c r="X37"/>
  <c r="X46"/>
  <c r="X53"/>
  <c r="X59"/>
  <c r="X64"/>
  <c r="X45"/>
  <c r="X67"/>
  <c r="Z71"/>
  <c r="Y71"/>
  <c r="X71"/>
  <c r="Z70"/>
  <c r="Y70"/>
  <c r="X70"/>
  <c r="Z69"/>
  <c r="Y69"/>
  <c r="X69"/>
  <c r="Z68"/>
  <c r="Y68"/>
  <c r="X68"/>
  <c r="Z66"/>
  <c r="Y66"/>
  <c r="X66"/>
  <c r="Z65"/>
  <c r="Y65"/>
  <c r="X65"/>
  <c r="Z63"/>
  <c r="Y63"/>
  <c r="X63"/>
  <c r="Z62"/>
  <c r="Y62"/>
  <c r="X62"/>
  <c r="Z61"/>
  <c r="Y61"/>
  <c r="X61"/>
  <c r="Z60"/>
  <c r="Y60"/>
  <c r="X60"/>
  <c r="Z58"/>
  <c r="Y58"/>
  <c r="X58"/>
  <c r="Z57"/>
  <c r="Y57"/>
  <c r="X57"/>
  <c r="Z56"/>
  <c r="Y56"/>
  <c r="X56"/>
  <c r="Z55"/>
  <c r="Y55"/>
  <c r="X55"/>
  <c r="Z54"/>
  <c r="Y54"/>
  <c r="X54"/>
  <c r="Z52"/>
  <c r="Y52"/>
  <c r="X52"/>
  <c r="Z51"/>
  <c r="Y51"/>
  <c r="X51"/>
  <c r="Z50"/>
  <c r="Y50"/>
  <c r="X50"/>
  <c r="Z49"/>
  <c r="Y49"/>
  <c r="X49"/>
  <c r="Z48"/>
  <c r="Y48"/>
  <c r="X48"/>
  <c r="Z47"/>
  <c r="Y47"/>
  <c r="X47"/>
  <c r="Z44"/>
  <c r="Y44"/>
  <c r="X44"/>
  <c r="Z43"/>
  <c r="Y43"/>
  <c r="X43"/>
  <c r="Z42"/>
  <c r="Y42"/>
  <c r="X42"/>
  <c r="Z41"/>
  <c r="Y41"/>
  <c r="X41"/>
  <c r="Z40"/>
  <c r="Y40"/>
  <c r="X40"/>
  <c r="Z39"/>
  <c r="Y39"/>
  <c r="X39"/>
  <c r="Z38"/>
  <c r="Y38"/>
  <c r="X38"/>
  <c r="Z36"/>
  <c r="Y36"/>
  <c r="X36"/>
  <c r="Z35"/>
  <c r="Y35"/>
  <c r="X35"/>
  <c r="Z34"/>
  <c r="Y34"/>
  <c r="X34"/>
  <c r="Z33"/>
  <c r="Y33"/>
  <c r="X33"/>
  <c r="Z32"/>
  <c r="Y32"/>
  <c r="X32"/>
  <c r="Z31"/>
  <c r="Y31"/>
  <c r="X31"/>
  <c r="Z30"/>
  <c r="Y30"/>
  <c r="X30"/>
  <c r="Z28"/>
  <c r="Y28"/>
  <c r="X28"/>
  <c r="Z27"/>
  <c r="Y27"/>
  <c r="X27"/>
  <c r="Z26"/>
  <c r="Y26"/>
  <c r="X26"/>
  <c r="Z25"/>
  <c r="Y25"/>
  <c r="X25"/>
  <c r="Z24"/>
  <c r="Y24"/>
  <c r="X24"/>
  <c r="Z23"/>
  <c r="Y23"/>
  <c r="X23"/>
  <c r="Z22"/>
  <c r="Y22"/>
  <c r="X22"/>
  <c r="H90" i="6"/>
  <c r="I84"/>
  <c r="H84"/>
  <c r="I81"/>
  <c r="H81"/>
  <c r="H78"/>
  <c r="I28"/>
  <c r="H112"/>
  <c r="I97"/>
  <c r="H97"/>
  <c r="I90"/>
  <c r="G51"/>
  <c r="G50"/>
  <c r="G49"/>
  <c r="G48"/>
  <c r="I14"/>
  <c r="I10"/>
  <c r="I115"/>
  <c r="I93"/>
  <c r="G67"/>
  <c r="G65"/>
  <c r="G64"/>
  <c r="G62"/>
  <c r="G61"/>
  <c r="G60"/>
  <c r="G58"/>
  <c r="G57"/>
  <c r="G56"/>
  <c r="G55"/>
  <c r="G54"/>
  <c r="G52"/>
  <c r="C51"/>
  <c r="C50"/>
  <c r="C49"/>
  <c r="C48"/>
  <c r="H14"/>
  <c r="H12"/>
  <c r="H115"/>
  <c r="H93"/>
  <c r="H87"/>
  <c r="C65"/>
  <c r="C64"/>
  <c r="C62"/>
  <c r="C61"/>
  <c r="C60"/>
  <c r="C58"/>
  <c r="C57"/>
  <c r="C56"/>
  <c r="C55"/>
  <c r="C54"/>
  <c r="C52"/>
  <c r="G53"/>
  <c r="I67"/>
  <c r="C53"/>
  <c r="G59"/>
  <c r="G63"/>
  <c r="C59"/>
  <c r="C63"/>
  <c r="C66"/>
  <c r="D66"/>
  <c r="I65"/>
  <c r="D65"/>
  <c r="I64"/>
  <c r="D64"/>
  <c r="I63"/>
  <c r="D63"/>
  <c r="I62"/>
  <c r="D62"/>
  <c r="I61"/>
  <c r="D61"/>
  <c r="I60"/>
  <c r="D60"/>
  <c r="I59"/>
  <c r="D59"/>
  <c r="I58"/>
  <c r="D58"/>
  <c r="I57"/>
  <c r="D57"/>
  <c r="I56"/>
  <c r="D56"/>
  <c r="I55"/>
  <c r="D55"/>
  <c r="I54"/>
  <c r="D54"/>
  <c r="A5"/>
  <c r="A107"/>
  <c r="A1"/>
  <c r="A103"/>
  <c r="A74"/>
  <c r="A43"/>
  <c r="W72" i="3"/>
  <c r="Z20"/>
  <c r="I118" i="6"/>
  <c r="Y20" i="3"/>
  <c r="Z45"/>
  <c r="AA45"/>
  <c r="T8"/>
  <c r="T6"/>
  <c r="T4"/>
  <c r="T2"/>
  <c r="T1"/>
  <c r="A70" i="6"/>
  <c r="T10" i="3"/>
  <c r="T7"/>
  <c r="T5"/>
  <c r="I78" i="6"/>
  <c r="I121"/>
  <c r="I87"/>
  <c r="Z72" i="3"/>
  <c r="I124" i="6"/>
  <c r="A39"/>
  <c r="G66"/>
  <c r="I66"/>
  <c r="V72" i="3"/>
  <c r="Y72"/>
  <c r="Y45"/>
  <c r="AA109"/>
  <c r="Z109"/>
  <c r="I112" i="6"/>
  <c r="V138" i="3"/>
  <c r="Y138"/>
  <c r="Y109"/>
  <c r="Z202"/>
  <c r="I12" i="6"/>
  <c r="W203" i="3"/>
  <c r="AA202"/>
  <c r="U203"/>
  <c r="X184"/>
  <c r="AA184"/>
  <c r="AA20"/>
  <c r="U72"/>
  <c r="X20"/>
  <c r="V207"/>
  <c r="Y203"/>
  <c r="V209"/>
  <c r="Y209"/>
  <c r="Y207"/>
  <c r="X72"/>
  <c r="AA72"/>
  <c r="U207"/>
  <c r="X203"/>
  <c r="AA203"/>
  <c r="Z203"/>
  <c r="Z138"/>
  <c r="AA138"/>
  <c r="H118" i="6"/>
  <c r="H121"/>
  <c r="H10"/>
  <c r="H28"/>
  <c r="C67"/>
  <c r="D67"/>
  <c r="W209" i="3"/>
  <c r="Z207"/>
  <c r="I16" i="6"/>
  <c r="AA207" i="3"/>
  <c r="X207"/>
  <c r="H16" i="6"/>
  <c r="U209" i="3"/>
  <c r="H124" i="6"/>
  <c r="U213" i="3"/>
  <c r="X213"/>
  <c r="H20" i="6"/>
  <c r="X209" i="3"/>
  <c r="AA209"/>
  <c r="W213"/>
  <c r="Z209"/>
  <c r="AA213"/>
  <c r="Z213"/>
  <c r="I20" i="6"/>
  <c r="H31"/>
  <c r="H18"/>
  <c r="H34"/>
  <c r="I18"/>
  <c r="I31"/>
  <c r="I34"/>
</calcChain>
</file>

<file path=xl/sharedStrings.xml><?xml version="1.0" encoding="utf-8"?>
<sst xmlns="http://schemas.openxmlformats.org/spreadsheetml/2006/main" count="522" uniqueCount="409">
  <si>
    <t>Ügyfél neve</t>
  </si>
  <si>
    <t>Statisztikai számjel</t>
  </si>
  <si>
    <t>Ügyfél címe</t>
  </si>
  <si>
    <t>-</t>
  </si>
  <si>
    <t>Ügyfél telefonszáma</t>
  </si>
  <si>
    <t>Cégjegyzék szám</t>
  </si>
  <si>
    <t>Mérlegkészítés helye</t>
  </si>
  <si>
    <t>Mérlegzárás dátuma_m</t>
  </si>
  <si>
    <t>Mérlegzárás dátuma_n</t>
  </si>
  <si>
    <t>Mérlegzárás dátuma_a</t>
  </si>
  <si>
    <t>Mérleg aláírásának kelte _ m</t>
  </si>
  <si>
    <r>
      <t>Mérleg aláírásának kelte _ n</t>
    </r>
    <r>
      <rPr>
        <b/>
        <sz val="11"/>
        <color indexed="10"/>
        <rFont val="Garamond"/>
        <family val="1"/>
        <charset val="238"/>
      </rPr>
      <t xml:space="preserve"> </t>
    </r>
  </si>
  <si>
    <t xml:space="preserve">Mérleg aláírásának kelte _ a </t>
  </si>
  <si>
    <t xml:space="preserve">Hitelesítés dátuma </t>
  </si>
  <si>
    <r>
      <t>*</t>
    </r>
    <r>
      <rPr>
        <sz val="9"/>
        <color indexed="18"/>
        <rFont val="Garamond"/>
        <family val="1"/>
        <charset val="238"/>
      </rPr>
      <t xml:space="preserve"> Ha szeretne a magyar mérleghez hitelesít? záradékot, töltse ki a hitelesítés dátuma mez?t is!!</t>
    </r>
  </si>
  <si>
    <r>
      <t>Hitelesíto záradék (</t>
    </r>
    <r>
      <rPr>
        <b/>
        <sz val="12"/>
        <color indexed="18"/>
        <rFont val="Garamond"/>
        <family val="1"/>
        <charset val="238"/>
      </rPr>
      <t>i</t>
    </r>
    <r>
      <rPr>
        <sz val="8"/>
        <color indexed="24"/>
        <rFont val="Garamond"/>
        <family val="1"/>
        <charset val="238"/>
      </rPr>
      <t>gen</t>
    </r>
    <r>
      <rPr>
        <b/>
        <sz val="12"/>
        <color indexed="24"/>
        <rFont val="Garamond"/>
        <family val="1"/>
        <charset val="238"/>
      </rPr>
      <t>/</t>
    </r>
    <r>
      <rPr>
        <b/>
        <sz val="12"/>
        <color indexed="18"/>
        <rFont val="Garamond"/>
        <family val="1"/>
        <charset val="238"/>
      </rPr>
      <t>n</t>
    </r>
    <r>
      <rPr>
        <b/>
        <sz val="8"/>
        <color indexed="24"/>
        <rFont val="Garamond"/>
        <family val="1"/>
        <charset val="238"/>
      </rPr>
      <t>em</t>
    </r>
    <r>
      <rPr>
        <b/>
        <sz val="12"/>
        <color indexed="24"/>
        <rFont val="Garamond"/>
        <family val="1"/>
        <charset val="238"/>
      </rPr>
      <t>)</t>
    </r>
    <r>
      <rPr>
        <b/>
        <sz val="12"/>
        <color indexed="61"/>
        <rFont val="Garamond"/>
        <family val="1"/>
        <charset val="238"/>
      </rPr>
      <t xml:space="preserve"> </t>
    </r>
    <r>
      <rPr>
        <b/>
        <sz val="12"/>
        <color indexed="10"/>
        <rFont val="Garamond"/>
        <family val="1"/>
        <charset val="238"/>
      </rPr>
      <t>*</t>
    </r>
  </si>
  <si>
    <t xml:space="preserve">azok könyvelési és bizonylati alátámasztását az érvényes </t>
  </si>
  <si>
    <t>könyvvizsgálati standardokban foglaltak szerint felülvizsgáltam, és ennek</t>
  </si>
  <si>
    <t xml:space="preserve">alapján elegendo és megfelelo bizonyosságot szereztem arról, </t>
  </si>
  <si>
    <t xml:space="preserve">hogy beszámolót a Számviteli Törvényben és az általános számviteli elvek </t>
  </si>
  <si>
    <t>szerint készítették el. A beszámoló a vállalkozó vagyoni, pénzügyi és</t>
  </si>
  <si>
    <t xml:space="preserve">jövedelmi helyzetérol megbízható és valós képet ad. </t>
  </si>
  <si>
    <t>a vállalkozás megnevezése</t>
  </si>
  <si>
    <t>a vállalkozás címe, telefonszáma</t>
  </si>
  <si>
    <t xml:space="preserve">Keltezés: </t>
  </si>
  <si>
    <t>PH.</t>
  </si>
  <si>
    <t>a vállalkozás vezetoje</t>
  </si>
  <si>
    <t>(képviseloje)</t>
  </si>
  <si>
    <t>MÉRLEG</t>
  </si>
  <si>
    <t>MÉRLEG Eszközök (aktívák)</t>
  </si>
  <si>
    <t>adatok ezer Ft-ban</t>
  </si>
  <si>
    <t>A tétel megnevezése</t>
  </si>
  <si>
    <t>Elozo év</t>
  </si>
  <si>
    <t>Elozo év(ek) 
módosításai</t>
  </si>
  <si>
    <t>Tárgyév</t>
  </si>
  <si>
    <t>01.</t>
  </si>
  <si>
    <t>A. Befektetett eszközök (02.+10.+18. sor)</t>
  </si>
  <si>
    <t>02.</t>
  </si>
  <si>
    <t xml:space="preserve">  I. IMMATERIÁLIS JAVAK (03.-09. sorok)</t>
  </si>
  <si>
    <t>03.</t>
  </si>
  <si>
    <t xml:space="preserve">    1.Alapítás-átszervezés aktivált értéke</t>
  </si>
  <si>
    <t>04.</t>
  </si>
  <si>
    <t xml:space="preserve">    2.Kísérleti fejlesztés aktivált értéke</t>
  </si>
  <si>
    <t>05.</t>
  </si>
  <si>
    <t xml:space="preserve">    3.Vagyoni értéku jogok</t>
  </si>
  <si>
    <t>06.</t>
  </si>
  <si>
    <t xml:space="preserve">    4.Szellemi termékek</t>
  </si>
  <si>
    <t>07.</t>
  </si>
  <si>
    <t xml:space="preserve">    5.Üzleti vagy cégérték</t>
  </si>
  <si>
    <t>08.</t>
  </si>
  <si>
    <t xml:space="preserve">    6.Immateriális javakra adott elolegek</t>
  </si>
  <si>
    <t>09.</t>
  </si>
  <si>
    <t xml:space="preserve">    7.Immateriális javak értékhelyesbítése</t>
  </si>
  <si>
    <t>10.</t>
  </si>
  <si>
    <t xml:space="preserve"> II. TÁRGYI ESZKÖZÖK (11.-17. sorok)</t>
  </si>
  <si>
    <t>11.</t>
  </si>
  <si>
    <t xml:space="preserve">    1.Ingatlanok és a kapcsolódó vagyoni értéku jogok</t>
  </si>
  <si>
    <t>12.</t>
  </si>
  <si>
    <t xml:space="preserve">    2.Muszaki berendezések, gépek, jármuvek</t>
  </si>
  <si>
    <t>13.</t>
  </si>
  <si>
    <t xml:space="preserve">    3.Egyéb berendezések, felszerelések, jármuvek</t>
  </si>
  <si>
    <t>14.</t>
  </si>
  <si>
    <t xml:space="preserve">    4.Tenyészállatok</t>
  </si>
  <si>
    <t>15.</t>
  </si>
  <si>
    <t xml:space="preserve">    5.Beruházások, felújítások</t>
  </si>
  <si>
    <t>16.</t>
  </si>
  <si>
    <t xml:space="preserve">    6.Beruházásokra adott elolegek</t>
  </si>
  <si>
    <t>17.</t>
  </si>
  <si>
    <t xml:space="preserve">    7.Tárgyi eszközök értékhelyesbítése</t>
  </si>
  <si>
    <t>18.</t>
  </si>
  <si>
    <t>III. BEFEKTETETT PÉNZÜGYI ESZKÖZÖK (19.-25. sorok)</t>
  </si>
  <si>
    <t>19.</t>
  </si>
  <si>
    <t xml:space="preserve">    1.Tartós részesedés kapcsolt vállalkozásban</t>
  </si>
  <si>
    <t>20.</t>
  </si>
  <si>
    <t xml:space="preserve">    2.Tartósan adott kölcsön kapcsolt vállalkozásban</t>
  </si>
  <si>
    <t>21.</t>
  </si>
  <si>
    <t xml:space="preserve">    3.Egyéb tartós részesedés</t>
  </si>
  <si>
    <t>22.</t>
  </si>
  <si>
    <t xml:space="preserve">    4.Tartósan adott kölcsön egyéb részesedési viszonyban álló vállalkozásban</t>
  </si>
  <si>
    <t>23.</t>
  </si>
  <si>
    <t xml:space="preserve">    5.Egyéb tartósan adott kölcsön</t>
  </si>
  <si>
    <t>24.</t>
  </si>
  <si>
    <t xml:space="preserve">    6.Tartós hitelviszonyt megtestesíto értékpapír</t>
  </si>
  <si>
    <t>25.</t>
  </si>
  <si>
    <t xml:space="preserve">    7.Befektetett pénzügyi eszközök értékhelyesbítése</t>
  </si>
  <si>
    <t>26.</t>
  </si>
  <si>
    <t>B. Forgóeszközök (27.+34.+40.+45. sor)</t>
  </si>
  <si>
    <t>27.</t>
  </si>
  <si>
    <t xml:space="preserve">  I. KÉSZLETEK (28.-33. sorok)</t>
  </si>
  <si>
    <t>28.</t>
  </si>
  <si>
    <t xml:space="preserve">    1.Anyagok</t>
  </si>
  <si>
    <t>29.</t>
  </si>
  <si>
    <t xml:space="preserve">    2.Befejezetlen termelés és félkész termékek</t>
  </si>
  <si>
    <t>30.</t>
  </si>
  <si>
    <t xml:space="preserve">    3.Növendék-, hízó és egyéb állatok</t>
  </si>
  <si>
    <t>31.</t>
  </si>
  <si>
    <t xml:space="preserve">    4.Késztermékek</t>
  </si>
  <si>
    <t>32.</t>
  </si>
  <si>
    <t xml:space="preserve">    5.Áruk</t>
  </si>
  <si>
    <t>33.</t>
  </si>
  <si>
    <t xml:space="preserve">    6.Készeletekre adott elolegek</t>
  </si>
  <si>
    <t>34.</t>
  </si>
  <si>
    <t xml:space="preserve"> II. KÖVETELÉSEK (35.-39.sorok)</t>
  </si>
  <si>
    <t>35.</t>
  </si>
  <si>
    <t xml:space="preserve">    1.Követelések áruszállításból és szolgáltatásokból (vevok)</t>
  </si>
  <si>
    <t>36.</t>
  </si>
  <si>
    <t xml:space="preserve">    2.Követelések kapcsolt vállalkozással szemben</t>
  </si>
  <si>
    <t>37.</t>
  </si>
  <si>
    <t xml:space="preserve">    3.Követelések egyéb részesedési viszonyban lévo vállalkozással szemben</t>
  </si>
  <si>
    <t>38.</t>
  </si>
  <si>
    <t xml:space="preserve">    4. Váltókövetelések</t>
  </si>
  <si>
    <t>39.</t>
  </si>
  <si>
    <t xml:space="preserve">    5.Egyéb követelések</t>
  </si>
  <si>
    <t>40.</t>
  </si>
  <si>
    <t>III. ÉRTÉKPAPÍROK (41.-44. sorok)</t>
  </si>
  <si>
    <t>41.</t>
  </si>
  <si>
    <t xml:space="preserve">    1.Részesedés kapcsolt vállalkozásban</t>
  </si>
  <si>
    <t>42.</t>
  </si>
  <si>
    <t xml:space="preserve">    2.Egyéb részesedés</t>
  </si>
  <si>
    <t>43.</t>
  </si>
  <si>
    <t xml:space="preserve">    3.Saját részvények, saját üzletrészek</t>
  </si>
  <si>
    <t>44.</t>
  </si>
  <si>
    <t xml:space="preserve">    4. Forgatási célú hitelviszonyt megtestesíto értékpapírok</t>
  </si>
  <si>
    <t>45.</t>
  </si>
  <si>
    <t xml:space="preserve"> IV. PÉNZESZKÖZÖK (46.-47. sorok)</t>
  </si>
  <si>
    <t>46.</t>
  </si>
  <si>
    <t xml:space="preserve">    1.Pénztár, csekkek</t>
  </si>
  <si>
    <t>47.</t>
  </si>
  <si>
    <t xml:space="preserve">    2.Bankbetétek</t>
  </si>
  <si>
    <t>48.</t>
  </si>
  <si>
    <t>C. Aktív idobeli elhatárolások</t>
  </si>
  <si>
    <t>49.</t>
  </si>
  <si>
    <t xml:space="preserve">    1.Bevételek aktív idobeli elhatárolása</t>
  </si>
  <si>
    <t>50.</t>
  </si>
  <si>
    <t xml:space="preserve">    2.Költségek, ráfordítások aktív idobeli elhatárolása</t>
  </si>
  <si>
    <t>51.</t>
  </si>
  <si>
    <t xml:space="preserve">    3.Halasztott ráfordítások</t>
  </si>
  <si>
    <t>52.</t>
  </si>
  <si>
    <t>ESZKÖZÖK (AKTÍVÁK) ÖSSZESEN  (01.+26.+48. sor)</t>
  </si>
  <si>
    <t>MÉRLEG Források (passzívák)</t>
  </si>
  <si>
    <t>53.</t>
  </si>
  <si>
    <t xml:space="preserve">  D. Saját toke (54.+56.+57.+58.+59.+60.+61.sor)</t>
  </si>
  <si>
    <t>54.</t>
  </si>
  <si>
    <t xml:space="preserve">   I. JEGYZETT TOKE</t>
  </si>
  <si>
    <t>55.</t>
  </si>
  <si>
    <t xml:space="preserve">      Ebbol: visszavásárolt tulajdoni részesedés névértéken</t>
  </si>
  <si>
    <t>56.</t>
  </si>
  <si>
    <t xml:space="preserve">  II.JEGYZETT, DE MÉG BE NEM FIZETETT TOKE       (-)</t>
  </si>
  <si>
    <t>57.</t>
  </si>
  <si>
    <t xml:space="preserve"> III.TOKETARTALÉK</t>
  </si>
  <si>
    <t>58.</t>
  </si>
  <si>
    <t xml:space="preserve"> IV.EREDMÉNYTARTALÉK</t>
  </si>
  <si>
    <t>59.</t>
  </si>
  <si>
    <t xml:space="preserve">  V.LEKÖTÖTT TARTALÉK</t>
  </si>
  <si>
    <t>60.</t>
  </si>
  <si>
    <t xml:space="preserve"> VI.ÉRTÉKELÉSI TARTALÉK</t>
  </si>
  <si>
    <t>61.</t>
  </si>
  <si>
    <t>VII.MÉRLEG SZERINTI EREDMÉNY</t>
  </si>
  <si>
    <t>62.</t>
  </si>
  <si>
    <t xml:space="preserve"> E. Céltartalékok (63.-65. sorok)</t>
  </si>
  <si>
    <t>63.</t>
  </si>
  <si>
    <t xml:space="preserve">     1. Céltartalék a várható kötelezettségekre</t>
  </si>
  <si>
    <t>64.</t>
  </si>
  <si>
    <t xml:space="preserve">     2. Céltartalék a jövobeni költségekre</t>
  </si>
  <si>
    <t>65.</t>
  </si>
  <si>
    <t xml:space="preserve">     3. Egyéb céltartalék</t>
  </si>
  <si>
    <t>66.</t>
  </si>
  <si>
    <t xml:space="preserve"> F. Kötelezettségek (67.+71.+80. sor)</t>
  </si>
  <si>
    <t>67.</t>
  </si>
  <si>
    <t xml:space="preserve">  I. HÁTRASOROLT KÖTELEZETTSÉGEK (68.-70. sorok)</t>
  </si>
  <si>
    <t>68.</t>
  </si>
  <si>
    <t xml:space="preserve">     1.Hátrasorolt kötelezettségek kapcsolt vállalkozással szemben</t>
  </si>
  <si>
    <t>69.</t>
  </si>
  <si>
    <r>
      <t xml:space="preserve">     </t>
    </r>
    <r>
      <rPr>
        <sz val="9"/>
        <color indexed="18"/>
        <rFont val="Garamond"/>
        <family val="1"/>
        <charset val="238"/>
      </rPr>
      <t>2.Hátrasorolt köt. egyéb részesedési viszonyban lévo vállalk. szemben</t>
    </r>
  </si>
  <si>
    <t>70.</t>
  </si>
  <si>
    <t xml:space="preserve">     3.Hátrasorolt kötelezettségek egyéb gazdálkodóval szemben</t>
  </si>
  <si>
    <t>71.</t>
  </si>
  <si>
    <t xml:space="preserve"> II. HOSSZÚ LEJÁRATÚ KÖTELEZETTSÉGEK (72.-79. sorok)</t>
  </si>
  <si>
    <t>72.</t>
  </si>
  <si>
    <t xml:space="preserve">     1.Hosszú lejáratra kapott kölcsönök</t>
  </si>
  <si>
    <t>73.</t>
  </si>
  <si>
    <t xml:space="preserve">     2.Átváltoztatható kötvények</t>
  </si>
  <si>
    <t>74.</t>
  </si>
  <si>
    <t xml:space="preserve">     3.Tartozások kötvénykibocsátásból</t>
  </si>
  <si>
    <t>75.</t>
  </si>
  <si>
    <t xml:space="preserve">     4.Beruházási és fejlesztési hitelek</t>
  </si>
  <si>
    <t>76.</t>
  </si>
  <si>
    <t xml:space="preserve">     5.Egyéb hosszú lejáratú hitelek</t>
  </si>
  <si>
    <t>77.</t>
  </si>
  <si>
    <t xml:space="preserve">     6.Tartós kötelezettségek kapcsolt vállalkozással szemben</t>
  </si>
  <si>
    <t>78.</t>
  </si>
  <si>
    <t xml:space="preserve">     7. Tartós köt. egyéb részesedési viszonyban lévo vállalk. szemben</t>
  </si>
  <si>
    <t>79.</t>
  </si>
  <si>
    <t xml:space="preserve">     8.Egyéb hosszú lejáratú kötelezettségek</t>
  </si>
  <si>
    <t>80.</t>
  </si>
  <si>
    <t>III. RÖVID LEJÁRATÚ KÖTELEZETTSÉGEK (81.-89. sorok)</t>
  </si>
  <si>
    <t>81.</t>
  </si>
  <si>
    <t xml:space="preserve">     1.Rövid lejáratú kölcsönök</t>
  </si>
  <si>
    <t>82.</t>
  </si>
  <si>
    <t xml:space="preserve">     - ebbol: az átváltoztatható kötvények</t>
  </si>
  <si>
    <t>83.</t>
  </si>
  <si>
    <t xml:space="preserve">     2.Rövid lejáratú hitelek</t>
  </si>
  <si>
    <t>84.</t>
  </si>
  <si>
    <t xml:space="preserve">     3.Vevotol kapott elolegek</t>
  </si>
  <si>
    <t>85.</t>
  </si>
  <si>
    <t xml:space="preserve">     4.Kötelezettségek áruszállításból és szolgáltatásból (szállítók)</t>
  </si>
  <si>
    <t>86.</t>
  </si>
  <si>
    <t xml:space="preserve">     5.Váltótartozások</t>
  </si>
  <si>
    <t>87.</t>
  </si>
  <si>
    <t xml:space="preserve">     6.Rövid lejáratú kötelezettségek kapcsolt vállalkozással szemben</t>
  </si>
  <si>
    <t>88.</t>
  </si>
  <si>
    <t xml:space="preserve">     7. Rövid lej. köt. egyéb részesedési viszonyban lévo vállalk. szemb.</t>
  </si>
  <si>
    <t>89.</t>
  </si>
  <si>
    <t xml:space="preserve">     8.Egyéb rövid lejáratú kötelezettségek</t>
  </si>
  <si>
    <t>90.</t>
  </si>
  <si>
    <t>G. Passzív idobeli elhatárolások</t>
  </si>
  <si>
    <t>91.</t>
  </si>
  <si>
    <t xml:space="preserve">    1. Bevételek passzív idobeli elhatárolása</t>
  </si>
  <si>
    <t>92.</t>
  </si>
  <si>
    <t xml:space="preserve">    2.Költségek, ráfordítások passzív idobeli elhatárolása</t>
  </si>
  <si>
    <t>93.</t>
  </si>
  <si>
    <t xml:space="preserve">    3.Halasztott bevételek</t>
  </si>
  <si>
    <t>94.</t>
  </si>
  <si>
    <t>FORRÁSOK (PASSZÍVÁK) ÖSSZESEN (53.+62.+66.+90. sor)</t>
  </si>
  <si>
    <t>EREDMÉNYKIMUTATÁS</t>
  </si>
  <si>
    <t>"A" EREDMÉNYKIMUTATÁS</t>
  </si>
  <si>
    <t>(összköltség eljárással)</t>
  </si>
  <si>
    <t xml:space="preserve">   Belföldi értékesítés nettó árbevétele</t>
  </si>
  <si>
    <t xml:space="preserve">   Exportértékesítés nettó árbevétele</t>
  </si>
  <si>
    <t>I.</t>
  </si>
  <si>
    <t>Értékesítés nettó árbevétele (01.+02.)</t>
  </si>
  <si>
    <t xml:space="preserve">   Saját termelésu készletek állományváltozása</t>
  </si>
  <si>
    <t xml:space="preserve">   Saját eloállítású eszközök aktivált értéke</t>
  </si>
  <si>
    <t>II.</t>
  </si>
  <si>
    <t>Aktivált saját teljesítmények értéke (03.±04.)</t>
  </si>
  <si>
    <t>III.</t>
  </si>
  <si>
    <t>Egyéb bevételek</t>
  </si>
  <si>
    <t>Ebbol: visszaírt értékvesztés</t>
  </si>
  <si>
    <t xml:space="preserve">   Anyagköltség</t>
  </si>
  <si>
    <t xml:space="preserve">   Igénybe vett szolgáltatások értéke</t>
  </si>
  <si>
    <t xml:space="preserve">   Egyéb szolgáltatások értéke</t>
  </si>
  <si>
    <t xml:space="preserve">   Eladott áruk beszerzési értéke</t>
  </si>
  <si>
    <t xml:space="preserve">   Eladott (közvetített) szolgáltatások értéke</t>
  </si>
  <si>
    <t>IV.</t>
  </si>
  <si>
    <t>Anyagjellegu ráfordítások (05.+06.+07.+08.+09.)</t>
  </si>
  <si>
    <t xml:space="preserve">   Bérköltség</t>
  </si>
  <si>
    <t xml:space="preserve">   Személyi jellegu egyéb kifizetések</t>
  </si>
  <si>
    <t xml:space="preserve">   Bérjárulékok</t>
  </si>
  <si>
    <t>V.</t>
  </si>
  <si>
    <t>Személyi jellegu ráfordítások (10.+11.+12.)</t>
  </si>
  <si>
    <t>VI.</t>
  </si>
  <si>
    <t>Értékcsökkenési leírás</t>
  </si>
  <si>
    <t>VII.</t>
  </si>
  <si>
    <t>Egyéb ráfordítások</t>
  </si>
  <si>
    <t>Ebbol: értékvesztés</t>
  </si>
  <si>
    <t>A.</t>
  </si>
  <si>
    <t>ÜZEMI ( ÜZLETI) TEVÉKENYSÉG EREDMÉNYE (I.±II.+III.-IV.-V.-VI.-VII.)</t>
  </si>
  <si>
    <t xml:space="preserve">   Kapott (járó) osztalék és részesedés</t>
  </si>
  <si>
    <t xml:space="preserve">   Ebbol: kapcsolt vállalkozástól kapott</t>
  </si>
  <si>
    <t xml:space="preserve">   Részesedések értékesítésének árfolyamnyeresége</t>
  </si>
  <si>
    <t xml:space="preserve">   Befektetett pénzügyi eszközök kamatai, árfolyamnyeresége</t>
  </si>
  <si>
    <t xml:space="preserve">   Egyéb kapott (járó) kamatok és kamatjellegu bevételek</t>
  </si>
  <si>
    <t xml:space="preserve">   Pénzügyi muveletek egyéb bevételei</t>
  </si>
  <si>
    <t>VIII.</t>
  </si>
  <si>
    <t>Pénzügyi muveletek bevételei (13.+14.+15.+16.+17.)</t>
  </si>
  <si>
    <t xml:space="preserve">   Befektetett pénzügyi eszközök árfolyamvesztesége</t>
  </si>
  <si>
    <t xml:space="preserve">   Ebbol: kapcsolt vállalkozásnak adott</t>
  </si>
  <si>
    <t xml:space="preserve">   Fizetendo kamatok és kamatjellegu ráfordítások</t>
  </si>
  <si>
    <t xml:space="preserve">   Részesedések, értékpapírok, bankbetétek értékvesztése</t>
  </si>
  <si>
    <t xml:space="preserve">   Pénzügyi muveletek egyéb ráfordításai </t>
  </si>
  <si>
    <t>IX.</t>
  </si>
  <si>
    <t xml:space="preserve">   Pénzügyi muveletek ráfordításai (18.+19.±20.+21.)</t>
  </si>
  <si>
    <t>B.</t>
  </si>
  <si>
    <t>PÉNZÜGYI MUVELETEK EREDMÉNYE (VIII.-IX.)</t>
  </si>
  <si>
    <t>C.</t>
  </si>
  <si>
    <t>SZOKÁSOS VÁLLALKOZÁSI EREDMÉNY (±A.±B.)</t>
  </si>
  <si>
    <t>X.</t>
  </si>
  <si>
    <t>Rendkívüli bevételek</t>
  </si>
  <si>
    <t>XI.</t>
  </si>
  <si>
    <t>Rendkívüli ráfordítások</t>
  </si>
  <si>
    <t>D.</t>
  </si>
  <si>
    <t>RENDKÍVÜLI EREDMÉNY (X.-XI.)</t>
  </si>
  <si>
    <t>E.</t>
  </si>
  <si>
    <t>ADÓZÁS ELOTTI EREDMÉNY (±C.±D.)</t>
  </si>
  <si>
    <t>XII.</t>
  </si>
  <si>
    <t>Adófizetési kötelezettség</t>
  </si>
  <si>
    <t>F.</t>
  </si>
  <si>
    <t>ADÓZOTT EREDMÉNY (±E.-XII.)</t>
  </si>
  <si>
    <t xml:space="preserve">   Eredménytartalék igénybevétele osztalékra, részesedésre</t>
  </si>
  <si>
    <t xml:space="preserve">   Jóváhagyott osztalék, részesedés</t>
  </si>
  <si>
    <t>G.</t>
  </si>
  <si>
    <t>MÉRLEG SZERINTI EREDMÉNY (±F.+22.-23.)</t>
  </si>
  <si>
    <t>Keltezés:</t>
  </si>
  <si>
    <t>AZ EREDMÉNY ÉS A JÖVEDELMEZOSÉG ALAKULÁSA</t>
  </si>
  <si>
    <t>adatok eFt-ban</t>
  </si>
  <si>
    <t>AZ EREDMÉNY FOBB ÖSSZETEVOI</t>
  </si>
  <si>
    <t>ELOZO
ÉV</t>
  </si>
  <si>
    <t>TÁRGY
ÉV</t>
  </si>
  <si>
    <t>Üzemi tevékenység eredménye</t>
  </si>
  <si>
    <t>Pénzügyi muveletek eredménye</t>
  </si>
  <si>
    <t>Rendkívüli eredmény</t>
  </si>
  <si>
    <t>Adózás elotti eredmény összesen</t>
  </si>
  <si>
    <t>Adózott eredmény</t>
  </si>
  <si>
    <t>Mérleg szerinti eredmény</t>
  </si>
  <si>
    <t>MUTATÓ
MEGNEVEZÉS</t>
  </si>
  <si>
    <t>MUTATÓ
SZÁMÍTÁSA</t>
  </si>
  <si>
    <t>MÉRLEG
HIVATKOZÁS</t>
  </si>
  <si>
    <t>Árbevétel arányos üzemi eredmény</t>
  </si>
  <si>
    <t>Üzemi tev. eredménye</t>
  </si>
  <si>
    <t>Er. A</t>
  </si>
  <si>
    <t>Értékesítés nettó árbevétele</t>
  </si>
  <si>
    <t>Er. I.</t>
  </si>
  <si>
    <t>Tokearányos adózott eredmény</t>
  </si>
  <si>
    <t>Er. F</t>
  </si>
  <si>
    <t>Saját toke</t>
  </si>
  <si>
    <t>Eszközhatékonyság</t>
  </si>
  <si>
    <t>Teljes eszközállomány</t>
  </si>
  <si>
    <t>A+B+C</t>
  </si>
  <si>
    <t>A KÖLTSÉGSZERKEZET  ALAKULÁSA ("A")</t>
  </si>
  <si>
    <t>Megnevezés</t>
  </si>
  <si>
    <t>ezer Ft</t>
  </si>
  <si>
    <t>%</t>
  </si>
  <si>
    <t>Nettó árbevétel</t>
  </si>
  <si>
    <t>Saját termelésu készletek állományváltozása</t>
  </si>
  <si>
    <t>Saját eloállítású eszközök aktivált értéke</t>
  </si>
  <si>
    <t>Bruttó árbevétel (termelési érték)</t>
  </si>
  <si>
    <t>Egyéb bevétel</t>
  </si>
  <si>
    <t>Összes árbevétel</t>
  </si>
  <si>
    <t>Anyagköltség</t>
  </si>
  <si>
    <t>Igénybevett szolgáltatások értéke</t>
  </si>
  <si>
    <t>Egyéb szolgáltatások értéke</t>
  </si>
  <si>
    <t>Eladott áruk beszerzési értéke</t>
  </si>
  <si>
    <t>Eladott (közvetített) szolgáltatások értéke</t>
  </si>
  <si>
    <t>Anyagjellegu ráfordítások összesen</t>
  </si>
  <si>
    <t>Bérköltség</t>
  </si>
  <si>
    <t>Személyi jellegu egyéb kifizetések</t>
  </si>
  <si>
    <t>Bérjárulékok</t>
  </si>
  <si>
    <t>Személyi jellegu ráfordítások összesen</t>
  </si>
  <si>
    <t>Összes költség és ráfordítás</t>
  </si>
  <si>
    <t>Üzemi (üzleti) tevékenység eredménye</t>
  </si>
  <si>
    <t>A PÉNZÜGYI HELYZET RÖVIDTÁVÚ MUTATÓI</t>
  </si>
  <si>
    <t/>
  </si>
  <si>
    <t>Likviditási mutató</t>
  </si>
  <si>
    <t>Forgóeszközök</t>
  </si>
  <si>
    <t>B</t>
  </si>
  <si>
    <t>Rövid lejáratú köt.</t>
  </si>
  <si>
    <t>F.III.</t>
  </si>
  <si>
    <t>Likviditási gyorsráta</t>
  </si>
  <si>
    <t>Pénzeszközök + ért.pap.+követelések</t>
  </si>
  <si>
    <t>B.IV.+B.III.+B.II.</t>
  </si>
  <si>
    <t>Készpénzlikviditás</t>
  </si>
  <si>
    <t>Pénzeszközök + ért.pap.</t>
  </si>
  <si>
    <t>B.IV.+B.III.</t>
  </si>
  <si>
    <t>Nettó muködo toke</t>
  </si>
  <si>
    <t>Forgóeszk. –</t>
  </si>
  <si>
    <t>B – F.III.</t>
  </si>
  <si>
    <t>Vevokintlevoség</t>
  </si>
  <si>
    <t>Záró vevoállomány</t>
  </si>
  <si>
    <t>B.II.1.</t>
  </si>
  <si>
    <t>napokban</t>
  </si>
  <si>
    <t>Átlagos napi árbevétel</t>
  </si>
  <si>
    <t>Er.I./365</t>
  </si>
  <si>
    <t xml:space="preserve">Készletállomány </t>
  </si>
  <si>
    <t>Zárókészlet</t>
  </si>
  <si>
    <t>B.I.</t>
  </si>
  <si>
    <t>Átlagos napi ELÁBÉ</t>
  </si>
  <si>
    <t>Er."A".08/365</t>
  </si>
  <si>
    <t>* Kereskedo cégeknél, ha "Összköltség" típusú eredménykimutatást készít</t>
  </si>
  <si>
    <t>Készletek</t>
  </si>
  <si>
    <t>Átlagos napi közvetlen ktg.</t>
  </si>
  <si>
    <t>Er."B".II/365</t>
  </si>
  <si>
    <t>* Termelo cégeknél, ha "Forgalmi költség" típusú eredménykimutatást készít</t>
  </si>
  <si>
    <t>A VAGYONI HELYZET ÉS A TOKESZERKEZET MUTATÓI</t>
  </si>
  <si>
    <t>MUTATÓ MEGNEVEZÉS</t>
  </si>
  <si>
    <t>MUTATÓ SZÁMÍTÁSA</t>
  </si>
  <si>
    <t>MÉRLEG HIVATKOZÁS</t>
  </si>
  <si>
    <t>ELOZO ÉV</t>
  </si>
  <si>
    <t>TÁRGY ÉV</t>
  </si>
  <si>
    <t xml:space="preserve">Tokeszerkeszeti mutató </t>
  </si>
  <si>
    <t>D</t>
  </si>
  <si>
    <t>Kötelezettségek</t>
  </si>
  <si>
    <t>F</t>
  </si>
  <si>
    <t>Saját toke - jegyzett toke aránya</t>
  </si>
  <si>
    <t>Jegyzett toke</t>
  </si>
  <si>
    <t>D.I.</t>
  </si>
  <si>
    <t xml:space="preserve">Befektetett eszközök </t>
  </si>
  <si>
    <t>fedezettsége</t>
  </si>
  <si>
    <t>Befektetett eszközök</t>
  </si>
  <si>
    <t>A</t>
  </si>
  <si>
    <t>Vagyonszerkezet</t>
  </si>
  <si>
    <t>Befektetett eszközök aránya</t>
  </si>
  <si>
    <t>Befektetett eszköz</t>
  </si>
  <si>
    <t>n</t>
  </si>
  <si>
    <t>MÜLLEX-KÖRMEND KFT</t>
  </si>
  <si>
    <t>9900 KÖRMEND, Rákóczi út.5.1/1.</t>
  </si>
  <si>
    <t>94/594-307</t>
  </si>
  <si>
    <t>KÖRMEND</t>
  </si>
  <si>
    <t>ÉVES BESZÁMOLÓ</t>
  </si>
  <si>
    <t>Változás</t>
  </si>
  <si>
    <t>2011. Üzleti évről</t>
  </si>
  <si>
    <t>Tárgyév/2011</t>
  </si>
  <si>
    <t>Előző év/2010</t>
  </si>
  <si>
    <t>2011. december 31.</t>
  </si>
  <si>
    <t>Előző év2010</t>
  </si>
  <si>
    <t>Tárgy év2011</t>
  </si>
  <si>
    <t>Körmend,2012. május18.</t>
  </si>
  <si>
    <t>Körmend, 2012. május18.</t>
  </si>
  <si>
    <t>Körmend, 2012. május 18.</t>
  </si>
  <si>
    <t>Körmend , 2012. május 18.</t>
  </si>
</sst>
</file>

<file path=xl/styles.xml><?xml version="1.0" encoding="utf-8"?>
<styleSheet xmlns="http://schemas.openxmlformats.org/spreadsheetml/2006/main">
  <numFmts count="4">
    <numFmt numFmtId="164" formatCode="00\."/>
    <numFmt numFmtId="165" formatCode="General\."/>
    <numFmt numFmtId="166" formatCode="#,##0&quot; eFt&quot;"/>
    <numFmt numFmtId="167" formatCode="0;[Red]0"/>
  </numFmts>
  <fonts count="42">
    <font>
      <sz val="10"/>
      <name val="MS Sans Serif"/>
      <charset val="238"/>
    </font>
    <font>
      <b/>
      <sz val="10"/>
      <name val="MS Sans Serif"/>
      <charset val="238"/>
    </font>
    <font>
      <b/>
      <sz val="10"/>
      <color indexed="10"/>
      <name val="Garamond"/>
      <family val="1"/>
      <charset val="238"/>
    </font>
    <font>
      <b/>
      <sz val="10"/>
      <color indexed="18"/>
      <name val="Garamond"/>
      <family val="1"/>
      <charset val="238"/>
    </font>
    <font>
      <sz val="10"/>
      <color indexed="18"/>
      <name val="Garamond"/>
      <family val="1"/>
      <charset val="238"/>
    </font>
    <font>
      <b/>
      <sz val="12"/>
      <color indexed="18"/>
      <name val="Garamond"/>
      <family val="1"/>
      <charset val="238"/>
    </font>
    <font>
      <b/>
      <sz val="11"/>
      <color indexed="18"/>
      <name val="Garamond"/>
      <family val="1"/>
      <charset val="238"/>
    </font>
    <font>
      <sz val="11"/>
      <color indexed="18"/>
      <name val="Garamond"/>
      <family val="1"/>
      <charset val="238"/>
    </font>
    <font>
      <sz val="10"/>
      <name val="MS Sans Serif"/>
      <family val="2"/>
      <charset val="238"/>
    </font>
    <font>
      <sz val="9"/>
      <color indexed="18"/>
      <name val="Garamond"/>
      <family val="1"/>
      <charset val="238"/>
    </font>
    <font>
      <b/>
      <sz val="9"/>
      <color indexed="18"/>
      <name val="Garamond"/>
      <family val="1"/>
      <charset val="238"/>
    </font>
    <font>
      <b/>
      <sz val="11"/>
      <color indexed="16"/>
      <name val="Garamond"/>
      <family val="1"/>
      <charset val="238"/>
    </font>
    <font>
      <sz val="11"/>
      <color indexed="16"/>
      <name val="Garamond"/>
      <family val="1"/>
      <charset val="238"/>
    </font>
    <font>
      <b/>
      <sz val="12"/>
      <color indexed="61"/>
      <name val="Garamond"/>
      <family val="1"/>
      <charset val="238"/>
    </font>
    <font>
      <sz val="10"/>
      <color indexed="9"/>
      <name val="Garamond"/>
      <family val="1"/>
      <charset val="238"/>
    </font>
    <font>
      <b/>
      <sz val="10"/>
      <color indexed="16"/>
      <name val="Garamond"/>
      <family val="1"/>
      <charset val="238"/>
    </font>
    <font>
      <b/>
      <sz val="14"/>
      <color indexed="18"/>
      <name val="Garamond"/>
      <family val="1"/>
      <charset val="238"/>
    </font>
    <font>
      <sz val="12"/>
      <color indexed="18"/>
      <name val="Garamond"/>
      <family val="1"/>
      <charset val="238"/>
    </font>
    <font>
      <b/>
      <sz val="16"/>
      <color indexed="18"/>
      <name val="Garamond"/>
      <family val="1"/>
      <charset val="238"/>
    </font>
    <font>
      <b/>
      <sz val="11"/>
      <color indexed="10"/>
      <name val="Garamond"/>
      <family val="1"/>
      <charset val="238"/>
    </font>
    <font>
      <b/>
      <sz val="22"/>
      <color indexed="18"/>
      <name val="Garamond"/>
      <family val="1"/>
      <charset val="238"/>
    </font>
    <font>
      <b/>
      <sz val="18"/>
      <color indexed="18"/>
      <name val="Garamond"/>
      <family val="1"/>
      <charset val="238"/>
    </font>
    <font>
      <b/>
      <sz val="12"/>
      <color indexed="10"/>
      <name val="Garamond"/>
      <family val="1"/>
      <charset val="238"/>
    </font>
    <font>
      <b/>
      <sz val="12"/>
      <color indexed="24"/>
      <name val="Garamond"/>
      <family val="1"/>
      <charset val="238"/>
    </font>
    <font>
      <b/>
      <sz val="11"/>
      <color indexed="24"/>
      <name val="Garamond"/>
      <family val="1"/>
      <charset val="238"/>
    </font>
    <font>
      <sz val="8"/>
      <name val="MS Sans Serif"/>
      <family val="2"/>
      <charset val="238"/>
    </font>
    <font>
      <i/>
      <sz val="8"/>
      <color indexed="18"/>
      <name val="Garamond"/>
      <family val="1"/>
      <charset val="238"/>
    </font>
    <font>
      <b/>
      <sz val="8"/>
      <color indexed="24"/>
      <name val="Garamond"/>
      <family val="1"/>
      <charset val="238"/>
    </font>
    <font>
      <sz val="8"/>
      <color indexed="24"/>
      <name val="Garamond"/>
      <family val="1"/>
      <charset val="238"/>
    </font>
    <font>
      <sz val="12"/>
      <name val="MS Sans Serif"/>
      <family val="2"/>
      <charset val="238"/>
    </font>
    <font>
      <b/>
      <sz val="18"/>
      <color indexed="18"/>
      <name val="Garamond"/>
      <family val="1"/>
      <charset val="238"/>
    </font>
    <font>
      <b/>
      <sz val="9"/>
      <color indexed="10"/>
      <name val="Garamond"/>
      <family val="1"/>
      <charset val="238"/>
    </font>
    <font>
      <sz val="20"/>
      <color indexed="18"/>
      <name val="Garamond"/>
      <family val="1"/>
    </font>
    <font>
      <b/>
      <u/>
      <sz val="20"/>
      <color indexed="18"/>
      <name val="Garamond"/>
      <family val="1"/>
    </font>
    <font>
      <b/>
      <u/>
      <sz val="10"/>
      <color indexed="18"/>
      <name val="Garamond"/>
      <family val="1"/>
    </font>
    <font>
      <b/>
      <sz val="12"/>
      <color indexed="18"/>
      <name val="Garamond"/>
      <family val="1"/>
      <charset val="238"/>
    </font>
    <font>
      <sz val="12"/>
      <color indexed="18"/>
      <name val="Garamond"/>
      <family val="1"/>
      <charset val="238"/>
    </font>
    <font>
      <b/>
      <sz val="12"/>
      <color indexed="16"/>
      <name val="Garamond"/>
      <family val="1"/>
      <charset val="238"/>
    </font>
    <font>
      <sz val="12"/>
      <color indexed="16"/>
      <name val="Garamond"/>
      <family val="1"/>
      <charset val="238"/>
    </font>
    <font>
      <sz val="10"/>
      <color indexed="10"/>
      <name val="Garamond"/>
      <family val="1"/>
      <charset val="238"/>
    </font>
    <font>
      <b/>
      <sz val="12"/>
      <color indexed="14"/>
      <name val="Garamond"/>
      <family val="1"/>
      <charset val="238"/>
    </font>
    <font>
      <sz val="12"/>
      <color indexed="62"/>
      <name val="Garamond"/>
      <family val="1"/>
      <charset val="238"/>
    </font>
  </fonts>
  <fills count="9">
    <fill>
      <patternFill patternType="none"/>
    </fill>
    <fill>
      <patternFill patternType="gray125"/>
    </fill>
    <fill>
      <patternFill patternType="darkGrid">
        <fgColor indexed="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gray125">
        <fgColor indexed="26"/>
        <bgColor indexed="9"/>
      </patternFill>
    </fill>
    <fill>
      <patternFill patternType="gray125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darkGrid">
        <fgColor indexed="9"/>
        <bgColor indexed="26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21"/>
      </bottom>
      <diagonal/>
    </border>
    <border>
      <left/>
      <right/>
      <top/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medium">
        <color indexed="21"/>
      </left>
      <right style="thin">
        <color indexed="21"/>
      </right>
      <top style="medium">
        <color indexed="21"/>
      </top>
      <bottom style="medium">
        <color indexed="21"/>
      </bottom>
      <diagonal/>
    </border>
    <border>
      <left style="thin">
        <color indexed="21"/>
      </left>
      <right style="thin">
        <color indexed="21"/>
      </right>
      <top style="medium">
        <color indexed="21"/>
      </top>
      <bottom style="medium">
        <color indexed="21"/>
      </bottom>
      <diagonal/>
    </border>
    <border>
      <left style="thin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21"/>
      </left>
      <right style="thin">
        <color indexed="21"/>
      </right>
      <top/>
      <bottom style="thin">
        <color indexed="21"/>
      </bottom>
      <diagonal/>
    </border>
    <border>
      <left style="medium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medium">
        <color indexed="21"/>
      </left>
      <right style="thin">
        <color indexed="21"/>
      </right>
      <top style="medium">
        <color indexed="21"/>
      </top>
      <bottom style="thin">
        <color indexed="2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21"/>
      </left>
      <right/>
      <top style="thin">
        <color indexed="21"/>
      </top>
      <bottom style="thin">
        <color indexed="21"/>
      </bottom>
      <diagonal/>
    </border>
    <border>
      <left style="medium">
        <color indexed="21"/>
      </left>
      <right style="thin">
        <color indexed="21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medium">
        <color indexed="21"/>
      </top>
      <bottom style="thin">
        <color indexed="21"/>
      </bottom>
      <diagonal/>
    </border>
    <border>
      <left/>
      <right/>
      <top style="medium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medium">
        <color indexed="21"/>
      </bottom>
      <diagonal/>
    </border>
    <border>
      <left/>
      <right/>
      <top style="thin">
        <color indexed="21"/>
      </top>
      <bottom style="medium">
        <color indexed="21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/>
      <right style="thin">
        <color indexed="21"/>
      </right>
      <top style="medium">
        <color indexed="21"/>
      </top>
      <bottom style="medium">
        <color indexed="21"/>
      </bottom>
      <diagonal/>
    </border>
    <border>
      <left style="thin">
        <color indexed="21"/>
      </left>
      <right/>
      <top style="medium">
        <color indexed="21"/>
      </top>
      <bottom style="medium">
        <color indexed="21"/>
      </bottom>
      <diagonal/>
    </border>
    <border>
      <left style="medium">
        <color indexed="21"/>
      </left>
      <right/>
      <top/>
      <bottom style="medium">
        <color indexed="21"/>
      </bottom>
      <diagonal/>
    </border>
    <border>
      <left/>
      <right/>
      <top style="thin">
        <color indexed="21"/>
      </top>
      <bottom/>
      <diagonal/>
    </border>
    <border>
      <left/>
      <right/>
      <top/>
      <bottom style="dashed">
        <color indexed="21"/>
      </bottom>
      <diagonal/>
    </border>
    <border>
      <left/>
      <right style="medium">
        <color indexed="21"/>
      </right>
      <top/>
      <bottom/>
      <diagonal/>
    </border>
    <border>
      <left style="medium">
        <color indexed="21"/>
      </left>
      <right/>
      <top/>
      <bottom/>
      <diagonal/>
    </border>
    <border>
      <left style="thin">
        <color indexed="21"/>
      </left>
      <right style="medium">
        <color indexed="21"/>
      </right>
      <top style="medium">
        <color indexed="21"/>
      </top>
      <bottom/>
      <diagonal/>
    </border>
    <border>
      <left/>
      <right style="medium">
        <color indexed="21"/>
      </right>
      <top style="medium">
        <color indexed="21"/>
      </top>
      <bottom style="thin">
        <color indexed="21"/>
      </bottom>
      <diagonal/>
    </border>
    <border>
      <left style="thin">
        <color indexed="21"/>
      </left>
      <right/>
      <top style="medium">
        <color indexed="21"/>
      </top>
      <bottom/>
      <diagonal/>
    </border>
    <border>
      <left/>
      <right style="thin">
        <color indexed="21"/>
      </right>
      <top style="medium">
        <color indexed="21"/>
      </top>
      <bottom/>
      <diagonal/>
    </border>
    <border>
      <left style="thin">
        <color indexed="21"/>
      </left>
      <right style="thin">
        <color indexed="21"/>
      </right>
      <top style="medium">
        <color indexed="21"/>
      </top>
      <bottom/>
      <diagonal/>
    </border>
    <border>
      <left style="thin">
        <color indexed="21"/>
      </left>
      <right/>
      <top/>
      <bottom/>
      <diagonal/>
    </border>
    <border>
      <left/>
      <right style="thin">
        <color indexed="21"/>
      </right>
      <top/>
      <bottom/>
      <diagonal/>
    </border>
    <border>
      <left style="thin">
        <color indexed="21"/>
      </left>
      <right style="thin">
        <color indexed="21"/>
      </right>
      <top/>
      <bottom/>
      <diagonal/>
    </border>
    <border>
      <left style="thin">
        <color indexed="21"/>
      </left>
      <right style="medium">
        <color indexed="21"/>
      </right>
      <top/>
      <bottom/>
      <diagonal/>
    </border>
    <border>
      <left style="thin">
        <color indexed="21"/>
      </left>
      <right/>
      <top/>
      <bottom style="medium">
        <color indexed="21"/>
      </bottom>
      <diagonal/>
    </border>
    <border>
      <left/>
      <right style="thin">
        <color indexed="21"/>
      </right>
      <top/>
      <bottom style="medium">
        <color indexed="21"/>
      </bottom>
      <diagonal/>
    </border>
    <border>
      <left style="thin">
        <color indexed="21"/>
      </left>
      <right style="thin">
        <color indexed="21"/>
      </right>
      <top/>
      <bottom style="medium">
        <color indexed="21"/>
      </bottom>
      <diagonal/>
    </border>
    <border>
      <left style="thin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21"/>
      </left>
      <right/>
      <top style="medium">
        <color indexed="21"/>
      </top>
      <bottom style="medium">
        <color indexed="21"/>
      </bottom>
      <diagonal/>
    </border>
    <border>
      <left/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21"/>
      </left>
      <right/>
      <top style="medium">
        <color indexed="21"/>
      </top>
      <bottom/>
      <diagonal/>
    </border>
    <border>
      <left style="medium">
        <color indexed="21"/>
      </left>
      <right style="thin">
        <color indexed="21"/>
      </right>
      <top/>
      <bottom/>
      <diagonal/>
    </border>
    <border>
      <left style="thin">
        <color indexed="21"/>
      </left>
      <right style="medium">
        <color indexed="21"/>
      </right>
      <top style="thin">
        <color indexed="21"/>
      </top>
      <bottom style="thin">
        <color indexed="21"/>
      </bottom>
      <diagonal/>
    </border>
    <border>
      <left style="medium">
        <color indexed="21"/>
      </left>
      <right/>
      <top style="thin">
        <color indexed="21"/>
      </top>
      <bottom/>
      <diagonal/>
    </border>
    <border>
      <left style="medium">
        <color indexed="21"/>
      </left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 style="medium">
        <color indexed="21"/>
      </right>
      <top style="thin">
        <color indexed="21"/>
      </top>
      <bottom/>
      <diagonal/>
    </border>
    <border>
      <left/>
      <right style="medium">
        <color indexed="21"/>
      </right>
      <top style="medium">
        <color indexed="21"/>
      </top>
      <bottom/>
      <diagonal/>
    </border>
    <border>
      <left/>
      <right style="medium">
        <color indexed="21"/>
      </right>
      <top/>
      <bottom style="medium">
        <color indexed="21"/>
      </bottom>
      <diagonal/>
    </border>
    <border>
      <left style="medium">
        <color indexed="21"/>
      </left>
      <right style="thin">
        <color indexed="21"/>
      </right>
      <top style="thin">
        <color indexed="21"/>
      </top>
      <bottom style="medium">
        <color indexed="21"/>
      </bottom>
      <diagonal/>
    </border>
    <border>
      <left/>
      <right style="medium">
        <color indexed="21"/>
      </right>
      <top style="thin">
        <color indexed="21"/>
      </top>
      <bottom style="medium">
        <color indexed="21"/>
      </bottom>
      <diagonal/>
    </border>
    <border>
      <left style="medium">
        <color indexed="21"/>
      </left>
      <right/>
      <top style="thin">
        <color indexed="21"/>
      </top>
      <bottom style="medium">
        <color indexed="21"/>
      </bottom>
      <diagonal/>
    </border>
    <border>
      <left/>
      <right style="thin">
        <color indexed="21"/>
      </right>
      <top style="thin">
        <color indexed="21"/>
      </top>
      <bottom style="medium">
        <color indexed="21"/>
      </bottom>
      <diagonal/>
    </border>
    <border>
      <left style="medium">
        <color indexed="21"/>
      </left>
      <right/>
      <top style="medium">
        <color indexed="21"/>
      </top>
      <bottom style="thin">
        <color indexed="21"/>
      </bottom>
      <diagonal/>
    </border>
    <border>
      <left/>
      <right style="thin">
        <color indexed="21"/>
      </right>
      <top style="medium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 style="medium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medium">
        <color indexed="21"/>
      </right>
      <top style="thin">
        <color indexed="21"/>
      </top>
      <bottom style="medium">
        <color indexed="21"/>
      </bottom>
      <diagonal/>
    </border>
    <border>
      <left style="thin">
        <color indexed="21"/>
      </left>
      <right/>
      <top style="thin">
        <color indexed="21"/>
      </top>
      <bottom/>
      <diagonal/>
    </border>
    <border>
      <left style="thin">
        <color indexed="21"/>
      </left>
      <right/>
      <top/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/>
      <diagonal/>
    </border>
    <border>
      <left/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 style="medium">
        <color indexed="21"/>
      </right>
      <top style="medium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medium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medium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6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3" fillId="0" borderId="0" xfId="0" applyFont="1"/>
    <xf numFmtId="0" fontId="4" fillId="0" borderId="1" xfId="0" applyFont="1" applyBorder="1" applyAlignment="1">
      <alignment horizontal="right"/>
    </xf>
    <xf numFmtId="0" fontId="7" fillId="0" borderId="0" xfId="0" applyFont="1"/>
    <xf numFmtId="0" fontId="4" fillId="0" borderId="2" xfId="0" applyFont="1" applyBorder="1" applyAlignment="1"/>
    <xf numFmtId="0" fontId="4" fillId="0" borderId="2" xfId="0" applyFont="1" applyBorder="1"/>
    <xf numFmtId="0" fontId="7" fillId="0" borderId="0" xfId="0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6" fillId="0" borderId="3" xfId="0" applyFont="1" applyBorder="1" applyAlignment="1" applyProtection="1">
      <alignment horizontal="center"/>
    </xf>
    <xf numFmtId="0" fontId="4" fillId="0" borderId="0" xfId="0" applyFont="1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horizontal="right"/>
    </xf>
    <xf numFmtId="0" fontId="5" fillId="0" borderId="0" xfId="0" applyFont="1" applyProtection="1"/>
    <xf numFmtId="0" fontId="4" fillId="0" borderId="1" xfId="0" applyFont="1" applyBorder="1" applyAlignment="1" applyProtection="1">
      <alignment horizontal="right"/>
    </xf>
    <xf numFmtId="0" fontId="4" fillId="0" borderId="4" xfId="0" applyFont="1" applyBorder="1" applyAlignment="1" applyProtection="1">
      <alignment horizontal="right"/>
    </xf>
    <xf numFmtId="3" fontId="3" fillId="0" borderId="5" xfId="0" applyNumberFormat="1" applyFont="1" applyBorder="1" applyAlignment="1" applyProtection="1">
      <alignment horizontal="center" vertical="center" wrapText="1"/>
    </xf>
    <xf numFmtId="3" fontId="3" fillId="0" borderId="6" xfId="0" applyNumberFormat="1" applyFont="1" applyBorder="1" applyAlignment="1" applyProtection="1">
      <alignment horizontal="center" vertical="center"/>
    </xf>
    <xf numFmtId="0" fontId="4" fillId="0" borderId="7" xfId="0" quotePrefix="1" applyFont="1" applyBorder="1" applyAlignment="1" applyProtection="1">
      <alignment horizontal="right"/>
    </xf>
    <xf numFmtId="0" fontId="4" fillId="0" borderId="8" xfId="0" applyFont="1" applyBorder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4" fillId="0" borderId="2" xfId="0" applyFont="1" applyBorder="1" applyAlignment="1" applyProtection="1"/>
    <xf numFmtId="0" fontId="4" fillId="0" borderId="2" xfId="0" applyFont="1" applyBorder="1" applyProtection="1"/>
    <xf numFmtId="0" fontId="7" fillId="0" borderId="0" xfId="0" applyFont="1" applyProtection="1"/>
    <xf numFmtId="0" fontId="7" fillId="0" borderId="0" xfId="0" applyFont="1" applyBorder="1" applyAlignment="1" applyProtection="1">
      <alignment horizontal="centerContinuous"/>
    </xf>
    <xf numFmtId="0" fontId="7" fillId="0" borderId="0" xfId="0" applyFont="1" applyAlignment="1" applyProtection="1">
      <alignment horizontal="centerContinuous"/>
    </xf>
    <xf numFmtId="0" fontId="4" fillId="0" borderId="9" xfId="0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Protection="1"/>
    <xf numFmtId="0" fontId="3" fillId="0" borderId="0" xfId="0" quotePrefix="1" applyFont="1" applyAlignment="1" applyProtection="1">
      <alignment horizontal="left"/>
    </xf>
    <xf numFmtId="0" fontId="4" fillId="0" borderId="0" xfId="0" quotePrefix="1" applyFont="1" applyAlignment="1" applyProtection="1">
      <alignment horizontal="left"/>
    </xf>
    <xf numFmtId="164" fontId="9" fillId="0" borderId="10" xfId="0" applyNumberFormat="1" applyFont="1" applyBorder="1" applyAlignment="1" applyProtection="1">
      <alignment horizontal="right"/>
    </xf>
    <xf numFmtId="164" fontId="9" fillId="0" borderId="11" xfId="0" applyNumberFormat="1" applyFont="1" applyBorder="1" applyAlignment="1" applyProtection="1">
      <alignment horizontal="right"/>
    </xf>
    <xf numFmtId="165" fontId="10" fillId="0" borderId="11" xfId="0" applyNumberFormat="1" applyFont="1" applyBorder="1" applyAlignment="1" applyProtection="1">
      <alignment horizontal="right"/>
    </xf>
    <xf numFmtId="0" fontId="9" fillId="0" borderId="12" xfId="0" applyFont="1" applyBorder="1" applyAlignment="1" applyProtection="1">
      <alignment horizontal="right"/>
    </xf>
    <xf numFmtId="0" fontId="8" fillId="0" borderId="0" xfId="0" applyFont="1" applyFill="1" applyBorder="1" applyAlignment="1" applyProtection="1">
      <alignment wrapText="1"/>
    </xf>
    <xf numFmtId="0" fontId="7" fillId="0" borderId="0" xfId="0" applyFont="1" applyProtection="1">
      <protection hidden="1"/>
    </xf>
    <xf numFmtId="0" fontId="6" fillId="0" borderId="0" xfId="0" applyFont="1" applyProtection="1"/>
    <xf numFmtId="0" fontId="11" fillId="0" borderId="0" xfId="0" applyFont="1" applyAlignment="1" applyProtection="1">
      <alignment horizontal="left"/>
    </xf>
    <xf numFmtId="0" fontId="6" fillId="0" borderId="13" xfId="0" applyFont="1" applyBorder="1" applyProtection="1"/>
    <xf numFmtId="0" fontId="12" fillId="0" borderId="0" xfId="0" applyFont="1" applyAlignment="1" applyProtection="1">
      <alignment horizontal="left"/>
    </xf>
    <xf numFmtId="0" fontId="4" fillId="0" borderId="0" xfId="0" applyFont="1" applyBorder="1" applyProtection="1"/>
    <xf numFmtId="0" fontId="11" fillId="0" borderId="14" xfId="0" applyFont="1" applyBorder="1" applyAlignment="1" applyProtection="1">
      <alignment horizontal="left"/>
    </xf>
    <xf numFmtId="0" fontId="6" fillId="0" borderId="0" xfId="0" applyFont="1" applyBorder="1" applyProtection="1"/>
    <xf numFmtId="0" fontId="11" fillId="0" borderId="0" xfId="0" applyFont="1" applyBorder="1" applyAlignment="1" applyProtection="1">
      <alignment horizontal="left"/>
    </xf>
    <xf numFmtId="0" fontId="12" fillId="0" borderId="1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15" xfId="0" quotePrefix="1" applyFont="1" applyBorder="1" applyAlignment="1" applyProtection="1">
      <alignment horizontal="left"/>
    </xf>
    <xf numFmtId="0" fontId="4" fillId="0" borderId="15" xfId="0" applyFont="1" applyBorder="1" applyAlignment="1" applyProtection="1">
      <alignment horizontal="left"/>
    </xf>
    <xf numFmtId="0" fontId="0" fillId="0" borderId="16" xfId="0" applyBorder="1" applyAlignment="1"/>
    <xf numFmtId="0" fontId="3" fillId="0" borderId="17" xfId="0" quotePrefix="1" applyFont="1" applyBorder="1" applyAlignment="1" applyProtection="1">
      <alignment horizontal="left"/>
    </xf>
    <xf numFmtId="0" fontId="0" fillId="0" borderId="18" xfId="0" applyBorder="1" applyAlignment="1"/>
    <xf numFmtId="0" fontId="4" fillId="0" borderId="17" xfId="0" applyFont="1" applyBorder="1" applyAlignment="1" applyProtection="1">
      <alignment horizontal="left"/>
    </xf>
    <xf numFmtId="0" fontId="3" fillId="0" borderId="19" xfId="0" applyFont="1" applyBorder="1" applyAlignment="1" applyProtection="1">
      <alignment vertical="center"/>
    </xf>
    <xf numFmtId="0" fontId="0" fillId="0" borderId="20" xfId="0" applyBorder="1" applyAlignment="1"/>
    <xf numFmtId="0" fontId="3" fillId="0" borderId="18" xfId="0" applyFont="1" applyBorder="1" applyAlignment="1" applyProtection="1">
      <alignment vertical="center"/>
    </xf>
    <xf numFmtId="0" fontId="8" fillId="0" borderId="18" xfId="0" applyFont="1" applyBorder="1" applyAlignment="1" applyProtection="1"/>
    <xf numFmtId="0" fontId="4" fillId="0" borderId="16" xfId="0" applyFont="1" applyBorder="1" applyAlignment="1" applyProtection="1">
      <alignment vertical="center"/>
    </xf>
    <xf numFmtId="0" fontId="8" fillId="0" borderId="16" xfId="0" applyFont="1" applyBorder="1" applyAlignment="1" applyProtection="1"/>
    <xf numFmtId="0" fontId="3" fillId="0" borderId="16" xfId="0" applyFont="1" applyBorder="1" applyAlignment="1" applyProtection="1">
      <alignment vertical="center"/>
    </xf>
    <xf numFmtId="0" fontId="1" fillId="0" borderId="16" xfId="0" applyFont="1" applyBorder="1" applyAlignment="1" applyProtection="1"/>
    <xf numFmtId="0" fontId="3" fillId="0" borderId="21" xfId="0" applyFont="1" applyBorder="1" applyAlignment="1" applyProtection="1">
      <alignment horizontal="centerContinuous" vertical="center"/>
    </xf>
    <xf numFmtId="0" fontId="8" fillId="0" borderId="21" xfId="0" applyFont="1" applyBorder="1" applyAlignment="1" applyProtection="1">
      <alignment horizontal="centerContinuous"/>
    </xf>
    <xf numFmtId="0" fontId="8" fillId="0" borderId="22" xfId="0" applyFont="1" applyBorder="1" applyAlignment="1" applyProtection="1">
      <alignment horizontal="centerContinuous"/>
    </xf>
    <xf numFmtId="0" fontId="4" fillId="0" borderId="4" xfId="0" applyFont="1" applyBorder="1" applyAlignment="1" applyProtection="1">
      <alignment horizontal="centerContinuous"/>
    </xf>
    <xf numFmtId="0" fontId="3" fillId="0" borderId="23" xfId="0" applyFont="1" applyBorder="1" applyAlignment="1" applyProtection="1">
      <alignment horizontal="centerContinuous" vertical="center"/>
    </xf>
    <xf numFmtId="0" fontId="0" fillId="0" borderId="0" xfId="0" applyAlignment="1">
      <alignment vertical="top"/>
    </xf>
    <xf numFmtId="0" fontId="3" fillId="0" borderId="15" xfId="0" quotePrefix="1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8" fillId="2" borderId="21" xfId="0" applyFont="1" applyFill="1" applyBorder="1" applyAlignment="1" applyProtection="1"/>
    <xf numFmtId="0" fontId="7" fillId="0" borderId="0" xfId="0" applyFont="1" applyAlignment="1" applyProtection="1">
      <alignment horizontal="centerContinuous" vertical="top"/>
    </xf>
    <xf numFmtId="0" fontId="4" fillId="0" borderId="0" xfId="0" applyFont="1" applyAlignment="1" applyProtection="1">
      <alignment horizontal="centerContinuous"/>
    </xf>
    <xf numFmtId="0" fontId="6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22" xfId="0" applyFont="1" applyBorder="1" applyAlignment="1" applyProtection="1">
      <alignment horizontal="centerContinuous" vertical="center" wrapText="1"/>
    </xf>
    <xf numFmtId="0" fontId="8" fillId="0" borderId="5" xfId="0" applyFont="1" applyBorder="1" applyAlignment="1" applyProtection="1">
      <alignment horizontal="centerContinuous" wrapText="1"/>
    </xf>
    <xf numFmtId="0" fontId="8" fillId="0" borderId="23" xfId="0" applyFont="1" applyBorder="1" applyAlignment="1" applyProtection="1">
      <alignment horizontal="centerContinuous" wrapText="1"/>
    </xf>
    <xf numFmtId="0" fontId="10" fillId="3" borderId="24" xfId="0" applyFont="1" applyFill="1" applyBorder="1" applyAlignment="1" applyProtection="1">
      <alignment horizontal="right"/>
    </xf>
    <xf numFmtId="0" fontId="3" fillId="2" borderId="23" xfId="0" applyFont="1" applyFill="1" applyBorder="1" applyAlignment="1" applyProtection="1">
      <alignment vertical="center"/>
    </xf>
    <xf numFmtId="0" fontId="0" fillId="4" borderId="21" xfId="0" applyFill="1" applyBorder="1" applyAlignment="1"/>
    <xf numFmtId="0" fontId="8" fillId="0" borderId="2" xfId="0" applyFont="1" applyBorder="1" applyAlignment="1" applyProtection="1"/>
    <xf numFmtId="0" fontId="4" fillId="0" borderId="7" xfId="0" applyFont="1" applyBorder="1" applyAlignment="1" applyProtection="1">
      <alignment horizontal="right"/>
    </xf>
    <xf numFmtId="0" fontId="1" fillId="0" borderId="25" xfId="0" applyFont="1" applyBorder="1" applyAlignment="1" applyProtection="1"/>
    <xf numFmtId="0" fontId="3" fillId="2" borderId="23" xfId="0" applyFont="1" applyFill="1" applyBorder="1" applyAlignment="1" applyProtection="1">
      <alignment horizontal="right" vertical="center"/>
    </xf>
    <xf numFmtId="165" fontId="9" fillId="0" borderId="11" xfId="0" applyNumberFormat="1" applyFont="1" applyBorder="1" applyAlignment="1" applyProtection="1">
      <alignment horizontal="right"/>
    </xf>
    <xf numFmtId="164" fontId="9" fillId="0" borderId="8" xfId="0" applyNumberFormat="1" applyFont="1" applyBorder="1" applyAlignment="1" applyProtection="1">
      <alignment horizontal="right"/>
    </xf>
    <xf numFmtId="164" fontId="10" fillId="0" borderId="11" xfId="0" applyNumberFormat="1" applyFont="1" applyBorder="1" applyAlignment="1" applyProtection="1">
      <alignment horizontal="right"/>
    </xf>
    <xf numFmtId="0" fontId="1" fillId="0" borderId="16" xfId="0" applyFont="1" applyBorder="1" applyAlignment="1"/>
    <xf numFmtId="0" fontId="3" fillId="2" borderId="5" xfId="0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left"/>
    </xf>
    <xf numFmtId="165" fontId="10" fillId="0" borderId="11" xfId="0" applyNumberFormat="1" applyFont="1" applyBorder="1" applyAlignment="1" applyProtection="1">
      <alignment horizontal="left"/>
    </xf>
    <xf numFmtId="0" fontId="0" fillId="0" borderId="0" xfId="0" applyAlignment="1">
      <alignment vertical="top" wrapText="1"/>
    </xf>
    <xf numFmtId="0" fontId="3" fillId="0" borderId="0" xfId="0" applyFont="1" applyAlignment="1" applyProtection="1">
      <alignment horizontal="right"/>
    </xf>
    <xf numFmtId="0" fontId="17" fillId="0" borderId="26" xfId="0" applyFont="1" applyBorder="1" applyProtection="1"/>
    <xf numFmtId="0" fontId="17" fillId="0" borderId="26" xfId="0" applyFont="1" applyBorder="1" applyAlignment="1" applyProtection="1">
      <alignment horizontal="right"/>
    </xf>
    <xf numFmtId="0" fontId="16" fillId="0" borderId="0" xfId="0" applyFont="1" applyProtection="1"/>
    <xf numFmtId="0" fontId="18" fillId="0" borderId="0" xfId="0" applyFont="1" applyAlignment="1" applyProtection="1">
      <alignment horizontal="centerContinuous"/>
    </xf>
    <xf numFmtId="0" fontId="18" fillId="0" borderId="0" xfId="0" applyFont="1" applyProtection="1"/>
    <xf numFmtId="0" fontId="7" fillId="0" borderId="2" xfId="0" applyFont="1" applyBorder="1" applyAlignment="1" applyProtection="1"/>
    <xf numFmtId="0" fontId="7" fillId="0" borderId="2" xfId="0" applyFont="1" applyBorder="1" applyAlignment="1" applyProtection="1">
      <alignment horizontal="centerContinuous"/>
    </xf>
    <xf numFmtId="49" fontId="12" fillId="0" borderId="0" xfId="0" applyNumberFormat="1" applyFont="1" applyAlignment="1" applyProtection="1">
      <alignment horizontal="left"/>
    </xf>
    <xf numFmtId="0" fontId="19" fillId="0" borderId="0" xfId="0" applyFont="1" applyAlignment="1" applyProtection="1">
      <alignment horizontal="left" vertical="top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23" fillId="0" borderId="3" xfId="0" applyFont="1" applyBorder="1" applyAlignment="1" applyProtection="1">
      <alignment vertical="top"/>
    </xf>
    <xf numFmtId="0" fontId="24" fillId="0" borderId="13" xfId="0" applyFont="1" applyBorder="1" applyProtection="1"/>
    <xf numFmtId="0" fontId="5" fillId="0" borderId="0" xfId="0" applyFont="1" applyAlignment="1" applyProtection="1">
      <alignment horizontal="centerContinuous" wrapText="1"/>
    </xf>
    <xf numFmtId="9" fontId="4" fillId="0" borderId="27" xfId="0" applyNumberFormat="1" applyFont="1" applyBorder="1" applyAlignment="1">
      <alignment horizontal="center" vertical="center"/>
    </xf>
    <xf numFmtId="9" fontId="4" fillId="0" borderId="15" xfId="0" applyNumberFormat="1" applyFont="1" applyBorder="1" applyAlignment="1">
      <alignment horizontal="centerContinuous" vertical="center" wrapText="1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0" fontId="4" fillId="0" borderId="0" xfId="0" applyNumberFormat="1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28" xfId="0" applyFont="1" applyBorder="1"/>
    <xf numFmtId="10" fontId="4" fillId="0" borderId="29" xfId="0" quotePrefix="1" applyNumberFormat="1" applyFont="1" applyBorder="1" applyAlignment="1">
      <alignment horizontal="center" vertical="center" wrapText="1"/>
    </xf>
    <xf numFmtId="9" fontId="4" fillId="0" borderId="17" xfId="0" applyNumberFormat="1" applyFont="1" applyBorder="1" applyAlignment="1">
      <alignment horizontal="centerContinuous" vertical="center" wrapText="1"/>
    </xf>
    <xf numFmtId="9" fontId="4" fillId="0" borderId="18" xfId="0" applyNumberFormat="1" applyFont="1" applyBorder="1" applyAlignment="1">
      <alignment horizontal="centerContinuous" vertical="center" wrapText="1"/>
    </xf>
    <xf numFmtId="9" fontId="4" fillId="0" borderId="30" xfId="0" applyNumberFormat="1" applyFont="1" applyBorder="1" applyAlignment="1">
      <alignment horizontal="centerContinuous" vertical="center" wrapText="1"/>
    </xf>
    <xf numFmtId="0" fontId="4" fillId="0" borderId="31" xfId="0" applyFont="1" applyBorder="1"/>
    <xf numFmtId="0" fontId="4" fillId="0" borderId="14" xfId="0" applyFont="1" applyBorder="1"/>
    <xf numFmtId="0" fontId="4" fillId="0" borderId="32" xfId="0" applyFont="1" applyBorder="1"/>
    <xf numFmtId="0" fontId="4" fillId="0" borderId="14" xfId="0" applyFont="1" applyBorder="1" applyAlignment="1">
      <alignment horizontal="center"/>
    </xf>
    <xf numFmtId="10" fontId="4" fillId="0" borderId="33" xfId="0" applyNumberFormat="1" applyFont="1" applyBorder="1" applyAlignment="1">
      <alignment horizontal="center"/>
    </xf>
    <xf numFmtId="10" fontId="4" fillId="0" borderId="29" xfId="0" applyNumberFormat="1" applyFont="1" applyBorder="1" applyAlignment="1">
      <alignment horizontal="center"/>
    </xf>
    <xf numFmtId="0" fontId="4" fillId="0" borderId="28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2" xfId="0" applyFont="1" applyBorder="1" applyAlignment="1">
      <alignment horizontal="center" wrapText="1"/>
    </xf>
    <xf numFmtId="0" fontId="4" fillId="0" borderId="35" xfId="0" quotePrefix="1" applyFont="1" applyBorder="1" applyAlignment="1">
      <alignment horizontal="center" wrapText="1"/>
    </xf>
    <xf numFmtId="0" fontId="4" fillId="0" borderId="34" xfId="0" quotePrefix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10" fontId="4" fillId="0" borderId="36" xfId="0" applyNumberFormat="1" applyFont="1" applyBorder="1" applyAlignment="1">
      <alignment horizontal="center" vertical="center"/>
    </xf>
    <xf numFmtId="10" fontId="4" fillId="0" borderId="37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4" fillId="0" borderId="34" xfId="0" quotePrefix="1" applyFont="1" applyBorder="1" applyAlignment="1">
      <alignment horizontal="left" vertical="center"/>
    </xf>
    <xf numFmtId="0" fontId="4" fillId="0" borderId="28" xfId="0" quotePrefix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wrapText="1"/>
    </xf>
    <xf numFmtId="0" fontId="4" fillId="0" borderId="34" xfId="0" applyFont="1" applyBorder="1"/>
    <xf numFmtId="0" fontId="4" fillId="0" borderId="35" xfId="0" applyFont="1" applyBorder="1"/>
    <xf numFmtId="0" fontId="4" fillId="0" borderId="0" xfId="0" applyFont="1" applyBorder="1" applyAlignment="1">
      <alignment horizontal="center" vertical="top" wrapText="1"/>
    </xf>
    <xf numFmtId="0" fontId="4" fillId="0" borderId="28" xfId="0" applyFont="1" applyBorder="1" applyAlignment="1">
      <alignment vertical="center" wrapText="1"/>
    </xf>
    <xf numFmtId="0" fontId="0" fillId="0" borderId="28" xfId="0" applyBorder="1" applyAlignment="1"/>
    <xf numFmtId="0" fontId="4" fillId="0" borderId="34" xfId="0" applyFont="1" applyBorder="1" applyAlignment="1">
      <alignment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4" xfId="0" quotePrefix="1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4" fillId="0" borderId="39" xfId="0" applyFont="1" applyBorder="1" applyAlignment="1">
      <alignment horizontal="center" wrapText="1"/>
    </xf>
    <xf numFmtId="10" fontId="4" fillId="0" borderId="40" xfId="0" applyNumberFormat="1" applyFont="1" applyBorder="1" applyAlignment="1">
      <alignment horizontal="center" vertical="center"/>
    </xf>
    <xf numFmtId="10" fontId="4" fillId="0" borderId="4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28" xfId="0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28" xfId="0" applyFont="1" applyBorder="1" applyAlignment="1"/>
    <xf numFmtId="0" fontId="26" fillId="0" borderId="28" xfId="0" applyFont="1" applyBorder="1" applyAlignment="1">
      <alignment vertical="center" wrapText="1"/>
    </xf>
    <xf numFmtId="0" fontId="4" fillId="0" borderId="38" xfId="0" applyFont="1" applyBorder="1" applyAlignment="1">
      <alignment horizontal="center" wrapText="1"/>
    </xf>
    <xf numFmtId="0" fontId="3" fillId="0" borderId="42" xfId="0" quotePrefix="1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43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center" vertical="center" wrapText="1"/>
    </xf>
    <xf numFmtId="0" fontId="4" fillId="0" borderId="44" xfId="0" applyFont="1" applyBorder="1"/>
    <xf numFmtId="3" fontId="4" fillId="0" borderId="45" xfId="0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right"/>
    </xf>
    <xf numFmtId="0" fontId="4" fillId="0" borderId="28" xfId="0" quotePrefix="1" applyFont="1" applyBorder="1" applyAlignment="1">
      <alignment horizontal="left"/>
    </xf>
    <xf numFmtId="0" fontId="4" fillId="0" borderId="0" xfId="0" applyFont="1" applyBorder="1"/>
    <xf numFmtId="3" fontId="4" fillId="0" borderId="0" xfId="0" applyNumberFormat="1" applyFont="1" applyBorder="1"/>
    <xf numFmtId="3" fontId="4" fillId="0" borderId="45" xfId="0" applyNumberFormat="1" applyFont="1" applyBorder="1" applyAlignment="1">
      <alignment horizontal="right" vertical="center"/>
    </xf>
    <xf numFmtId="3" fontId="4" fillId="0" borderId="37" xfId="0" applyNumberFormat="1" applyFont="1" applyBorder="1" applyAlignment="1">
      <alignment horizontal="right" vertical="center"/>
    </xf>
    <xf numFmtId="0" fontId="3" fillId="0" borderId="11" xfId="0" applyFont="1" applyBorder="1"/>
    <xf numFmtId="0" fontId="3" fillId="0" borderId="16" xfId="0" applyFont="1" applyBorder="1"/>
    <xf numFmtId="3" fontId="3" fillId="0" borderId="16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16" xfId="0" applyFont="1" applyBorder="1"/>
    <xf numFmtId="3" fontId="4" fillId="0" borderId="8" xfId="0" applyNumberFormat="1" applyFont="1" applyBorder="1" applyAlignment="1">
      <alignment horizontal="right" vertical="center"/>
    </xf>
    <xf numFmtId="3" fontId="4" fillId="0" borderId="46" xfId="0" applyNumberFormat="1" applyFont="1" applyBorder="1" applyAlignment="1">
      <alignment horizontal="right" vertical="center"/>
    </xf>
    <xf numFmtId="0" fontId="3" fillId="0" borderId="47" xfId="0" applyFont="1" applyBorder="1"/>
    <xf numFmtId="0" fontId="3" fillId="0" borderId="25" xfId="0" applyFont="1" applyBorder="1"/>
    <xf numFmtId="3" fontId="3" fillId="0" borderId="25" xfId="0" applyNumberFormat="1" applyFont="1" applyBorder="1"/>
    <xf numFmtId="0" fontId="4" fillId="0" borderId="25" xfId="0" applyFont="1" applyBorder="1" applyAlignment="1">
      <alignment horizontal="center" wrapText="1"/>
    </xf>
    <xf numFmtId="0" fontId="4" fillId="0" borderId="25" xfId="0" applyFont="1" applyBorder="1"/>
    <xf numFmtId="3" fontId="4" fillId="0" borderId="48" xfId="0" applyNumberFormat="1" applyFont="1" applyBorder="1" applyAlignment="1">
      <alignment horizontal="right" vertical="center"/>
    </xf>
    <xf numFmtId="3" fontId="4" fillId="0" borderId="49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wrapText="1"/>
    </xf>
    <xf numFmtId="10" fontId="4" fillId="0" borderId="14" xfId="0" applyNumberFormat="1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10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4" fillId="0" borderId="42" xfId="0" quotePrefix="1" applyFont="1" applyBorder="1" applyAlignment="1">
      <alignment horizontal="center" vertical="center" wrapText="1"/>
    </xf>
    <xf numFmtId="0" fontId="4" fillId="0" borderId="23" xfId="0" applyFont="1" applyBorder="1"/>
    <xf numFmtId="0" fontId="4" fillId="0" borderId="21" xfId="0" quotePrefix="1" applyFont="1" applyBorder="1" applyAlignment="1">
      <alignment horizontal="center" vertical="center" wrapText="1"/>
    </xf>
    <xf numFmtId="0" fontId="4" fillId="0" borderId="22" xfId="0" applyFont="1" applyBorder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0" fontId="4" fillId="0" borderId="28" xfId="0" quotePrefix="1" applyFont="1" applyBorder="1" applyAlignment="1">
      <alignment horizontal="center" vertical="center" wrapText="1"/>
    </xf>
    <xf numFmtId="10" fontId="4" fillId="0" borderId="35" xfId="0" applyNumberFormat="1" applyFont="1" applyBorder="1" applyAlignment="1">
      <alignment vertical="center"/>
    </xf>
    <xf numFmtId="10" fontId="4" fillId="0" borderId="0" xfId="0" applyNumberFormat="1" applyFont="1" applyBorder="1" applyAlignment="1">
      <alignment vertical="center"/>
    </xf>
    <xf numFmtId="0" fontId="4" fillId="0" borderId="24" xfId="0" applyFont="1" applyBorder="1"/>
    <xf numFmtId="0" fontId="4" fillId="0" borderId="38" xfId="0" applyFont="1" applyBorder="1"/>
    <xf numFmtId="0" fontId="4" fillId="0" borderId="1" xfId="0" applyFont="1" applyBorder="1"/>
    <xf numFmtId="0" fontId="4" fillId="0" borderId="39" xfId="0" applyFont="1" applyBorder="1"/>
    <xf numFmtId="0" fontId="4" fillId="0" borderId="1" xfId="0" applyFont="1" applyBorder="1" applyAlignment="1">
      <alignment horizontal="center"/>
    </xf>
    <xf numFmtId="10" fontId="4" fillId="0" borderId="40" xfId="0" applyNumberFormat="1" applyFont="1" applyBorder="1" applyAlignment="1">
      <alignment horizontal="center"/>
    </xf>
    <xf numFmtId="10" fontId="4" fillId="0" borderId="41" xfId="0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4" fillId="0" borderId="44" xfId="0" applyFont="1" applyBorder="1" applyAlignment="1">
      <alignment horizontal="centerContinuous"/>
    </xf>
    <xf numFmtId="0" fontId="4" fillId="0" borderId="14" xfId="0" applyFont="1" applyBorder="1" applyAlignment="1">
      <alignment horizontal="centerContinuous"/>
    </xf>
    <xf numFmtId="0" fontId="4" fillId="0" borderId="30" xfId="0" applyFont="1" applyBorder="1" applyAlignment="1">
      <alignment horizontal="centerContinuous"/>
    </xf>
    <xf numFmtId="0" fontId="0" fillId="0" borderId="24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4" fillId="0" borderId="52" xfId="0" applyFont="1" applyBorder="1" applyAlignment="1">
      <alignment horizontal="center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4" fillId="0" borderId="53" xfId="0" applyFont="1" applyBorder="1" applyAlignment="1">
      <alignment horizontal="centerContinuous"/>
    </xf>
    <xf numFmtId="0" fontId="4" fillId="0" borderId="54" xfId="0" applyFont="1" applyBorder="1" applyAlignment="1">
      <alignment horizontal="centerContinuous"/>
    </xf>
    <xf numFmtId="10" fontId="4" fillId="0" borderId="55" xfId="0" applyNumberFormat="1" applyFont="1" applyBorder="1" applyAlignment="1">
      <alignment horizontal="centerContinuous"/>
    </xf>
    <xf numFmtId="0" fontId="4" fillId="0" borderId="53" xfId="0" applyFont="1" applyBorder="1" applyAlignment="1">
      <alignment horizontal="center"/>
    </xf>
    <xf numFmtId="0" fontId="4" fillId="0" borderId="28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3" fontId="4" fillId="0" borderId="45" xfId="0" applyNumberFormat="1" applyFont="1" applyBorder="1" applyAlignment="1">
      <alignment vertical="center"/>
    </xf>
    <xf numFmtId="3" fontId="4" fillId="0" borderId="56" xfId="0" applyNumberFormat="1" applyFont="1" applyBorder="1" applyAlignment="1">
      <alignment horizontal="centerContinuous" vertical="center"/>
    </xf>
    <xf numFmtId="0" fontId="0" fillId="0" borderId="57" xfId="0" applyBorder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3" fontId="4" fillId="0" borderId="8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horizontal="centerContinuous" vertical="center"/>
    </xf>
    <xf numFmtId="0" fontId="0" fillId="0" borderId="58" xfId="0" applyBorder="1" applyAlignment="1">
      <alignment horizontal="centerContinuous" vertical="center"/>
    </xf>
    <xf numFmtId="3" fontId="4" fillId="0" borderId="54" xfId="0" applyNumberFormat="1" applyFont="1" applyBorder="1" applyAlignment="1">
      <alignment horizontal="centerContinuous" vertical="center"/>
    </xf>
    <xf numFmtId="0" fontId="0" fillId="0" borderId="55" xfId="0" applyBorder="1" applyAlignment="1">
      <alignment horizontal="centerContinuous" vertical="center"/>
    </xf>
    <xf numFmtId="0" fontId="3" fillId="5" borderId="42" xfId="0" applyFont="1" applyFill="1" applyBorder="1" applyAlignment="1" applyProtection="1">
      <alignment horizontal="left" vertical="center" wrapText="1"/>
    </xf>
    <xf numFmtId="0" fontId="1" fillId="5" borderId="21" xfId="0" applyFont="1" applyFill="1" applyBorder="1" applyAlignment="1" applyProtection="1">
      <alignment horizontal="left" vertical="center" wrapText="1"/>
    </xf>
    <xf numFmtId="3" fontId="3" fillId="6" borderId="4" xfId="0" applyNumberFormat="1" applyFont="1" applyFill="1" applyBorder="1" applyAlignment="1">
      <alignment vertical="center"/>
    </xf>
    <xf numFmtId="9" fontId="3" fillId="6" borderId="23" xfId="0" applyNumberFormat="1" applyFont="1" applyFill="1" applyBorder="1" applyAlignment="1">
      <alignment horizontal="centerContinuous" vertical="center"/>
    </xf>
    <xf numFmtId="9" fontId="3" fillId="6" borderId="21" xfId="0" applyNumberFormat="1" applyFont="1" applyFill="1" applyBorder="1" applyAlignment="1">
      <alignment horizontal="centerContinuous" vertical="center"/>
    </xf>
    <xf numFmtId="9" fontId="3" fillId="6" borderId="43" xfId="0" applyNumberFormat="1" applyFont="1" applyFill="1" applyBorder="1" applyAlignment="1">
      <alignment horizontal="centerContinuous" vertical="center"/>
    </xf>
    <xf numFmtId="3" fontId="3" fillId="6" borderId="42" xfId="0" applyNumberFormat="1" applyFont="1" applyFill="1" applyBorder="1" applyAlignment="1">
      <alignment horizontal="centerContinuous" vertical="center"/>
    </xf>
    <xf numFmtId="3" fontId="0" fillId="7" borderId="22" xfId="0" applyNumberFormat="1" applyFill="1" applyBorder="1" applyAlignment="1">
      <alignment horizontal="centerContinuous" vertical="center"/>
    </xf>
    <xf numFmtId="9" fontId="3" fillId="6" borderId="4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7" borderId="22" xfId="0" applyFill="1" applyBorder="1" applyAlignment="1">
      <alignment horizontal="centerContinuous" vertical="center"/>
    </xf>
    <xf numFmtId="3" fontId="4" fillId="0" borderId="44" xfId="0" applyNumberFormat="1" applyFont="1" applyBorder="1" applyAlignment="1">
      <alignment horizontal="centerContinuous" vertical="center"/>
    </xf>
    <xf numFmtId="0" fontId="0" fillId="0" borderId="32" xfId="0" applyBorder="1" applyAlignment="1">
      <alignment horizontal="centerContinuous" vertical="center"/>
    </xf>
    <xf numFmtId="0" fontId="4" fillId="0" borderId="54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3" fontId="4" fillId="0" borderId="52" xfId="0" applyNumberFormat="1" applyFont="1" applyBorder="1" applyAlignment="1">
      <alignment vertical="center"/>
    </xf>
    <xf numFmtId="0" fontId="3" fillId="0" borderId="11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horizontal="centerContinuous" vertical="center"/>
    </xf>
    <xf numFmtId="0" fontId="1" fillId="0" borderId="58" xfId="0" applyFont="1" applyBorder="1" applyAlignment="1">
      <alignment horizontal="centerContinuous" vertical="center"/>
    </xf>
    <xf numFmtId="10" fontId="4" fillId="0" borderId="36" xfId="0" quotePrefix="1" applyNumberFormat="1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Continuous" vertical="center" wrapText="1"/>
    </xf>
    <xf numFmtId="9" fontId="4" fillId="0" borderId="59" xfId="0" applyNumberFormat="1" applyFont="1" applyBorder="1" applyAlignment="1">
      <alignment horizontal="centerContinuous" vertical="center" wrapText="1"/>
    </xf>
    <xf numFmtId="9" fontId="4" fillId="0" borderId="59" xfId="0" applyNumberFormat="1" applyFont="1" applyBorder="1" applyAlignment="1">
      <alignment horizontal="center" vertical="center"/>
    </xf>
    <xf numFmtId="9" fontId="3" fillId="0" borderId="15" xfId="0" applyNumberFormat="1" applyFont="1" applyBorder="1" applyAlignment="1">
      <alignment horizontal="centerContinuous" vertical="center" wrapText="1"/>
    </xf>
    <xf numFmtId="9" fontId="3" fillId="0" borderId="16" xfId="0" applyNumberFormat="1" applyFont="1" applyBorder="1" applyAlignment="1">
      <alignment horizontal="centerContinuous" vertical="center" wrapText="1"/>
    </xf>
    <xf numFmtId="9" fontId="3" fillId="0" borderId="59" xfId="0" applyNumberFormat="1" applyFont="1" applyBorder="1" applyAlignment="1">
      <alignment horizontal="centerContinuous" vertical="center" wrapText="1"/>
    </xf>
    <xf numFmtId="9" fontId="3" fillId="0" borderId="59" xfId="0" applyNumberFormat="1" applyFont="1" applyBorder="1" applyAlignment="1">
      <alignment horizontal="center" vertical="center"/>
    </xf>
    <xf numFmtId="9" fontId="4" fillId="0" borderId="19" xfId="0" applyNumberFormat="1" applyFont="1" applyBorder="1" applyAlignment="1">
      <alignment horizontal="centerContinuous" vertical="center" wrapText="1"/>
    </xf>
    <xf numFmtId="9" fontId="4" fillId="0" borderId="20" xfId="0" applyNumberFormat="1" applyFont="1" applyBorder="1" applyAlignment="1">
      <alignment horizontal="centerContinuous" vertical="center" wrapText="1"/>
    </xf>
    <xf numFmtId="9" fontId="4" fillId="0" borderId="53" xfId="0" applyNumberFormat="1" applyFont="1" applyBorder="1" applyAlignment="1">
      <alignment horizontal="centerContinuous" vertical="center" wrapText="1"/>
    </xf>
    <xf numFmtId="9" fontId="4" fillId="0" borderId="17" xfId="0" applyNumberFormat="1" applyFont="1" applyBorder="1" applyAlignment="1">
      <alignment horizontal="centerContinuous" vertical="center"/>
    </xf>
    <xf numFmtId="9" fontId="4" fillId="0" borderId="18" xfId="0" applyNumberFormat="1" applyFont="1" applyBorder="1" applyAlignment="1">
      <alignment horizontal="centerContinuous" vertical="center"/>
    </xf>
    <xf numFmtId="9" fontId="4" fillId="0" borderId="30" xfId="0" applyNumberFormat="1" applyFont="1" applyBorder="1" applyAlignment="1">
      <alignment horizontal="centerContinuous" vertical="center"/>
    </xf>
    <xf numFmtId="9" fontId="4" fillId="0" borderId="37" xfId="0" applyNumberFormat="1" applyFont="1" applyBorder="1" applyAlignment="1">
      <alignment horizontal="center" vertical="center"/>
    </xf>
    <xf numFmtId="9" fontId="4" fillId="0" borderId="15" xfId="0" applyNumberFormat="1" applyFont="1" applyBorder="1" applyAlignment="1">
      <alignment horizontal="centerContinuous" vertical="center"/>
    </xf>
    <xf numFmtId="9" fontId="4" fillId="0" borderId="16" xfId="0" applyNumberFormat="1" applyFont="1" applyBorder="1" applyAlignment="1">
      <alignment horizontal="centerContinuous" vertical="center"/>
    </xf>
    <xf numFmtId="9" fontId="4" fillId="0" borderId="59" xfId="0" applyNumberFormat="1" applyFont="1" applyBorder="1" applyAlignment="1">
      <alignment horizontal="centerContinuous" vertical="center"/>
    </xf>
    <xf numFmtId="9" fontId="4" fillId="0" borderId="46" xfId="0" applyNumberFormat="1" applyFont="1" applyBorder="1" applyAlignment="1">
      <alignment horizontal="center" vertical="center"/>
    </xf>
    <xf numFmtId="9" fontId="4" fillId="0" borderId="19" xfId="0" applyNumberFormat="1" applyFont="1" applyBorder="1" applyAlignment="1">
      <alignment horizontal="centerContinuous" vertical="center"/>
    </xf>
    <xf numFmtId="9" fontId="4" fillId="0" borderId="20" xfId="0" applyNumberFormat="1" applyFont="1" applyBorder="1" applyAlignment="1">
      <alignment horizontal="centerContinuous" vertical="center"/>
    </xf>
    <xf numFmtId="9" fontId="4" fillId="0" borderId="53" xfId="0" applyNumberFormat="1" applyFont="1" applyBorder="1" applyAlignment="1">
      <alignment horizontal="centerContinuous" vertical="center"/>
    </xf>
    <xf numFmtId="9" fontId="3" fillId="6" borderId="6" xfId="0" applyNumberFormat="1" applyFont="1" applyFill="1" applyBorder="1" applyAlignment="1">
      <alignment horizontal="center" vertical="center"/>
    </xf>
    <xf numFmtId="9" fontId="4" fillId="0" borderId="31" xfId="0" applyNumberFormat="1" applyFont="1" applyBorder="1" applyAlignment="1">
      <alignment horizontal="centerContinuous" vertical="center"/>
    </xf>
    <xf numFmtId="9" fontId="4" fillId="0" borderId="14" xfId="0" applyNumberFormat="1" applyFont="1" applyBorder="1" applyAlignment="1">
      <alignment horizontal="centerContinuous" vertical="center"/>
    </xf>
    <xf numFmtId="9" fontId="4" fillId="0" borderId="50" xfId="0" applyNumberFormat="1" applyFont="1" applyBorder="1" applyAlignment="1">
      <alignment horizontal="centerContinuous" vertical="center"/>
    </xf>
    <xf numFmtId="9" fontId="4" fillId="0" borderId="60" xfId="0" applyNumberFormat="1" applyFont="1" applyBorder="1" applyAlignment="1">
      <alignment horizontal="center" vertical="center"/>
    </xf>
    <xf numFmtId="4" fontId="4" fillId="0" borderId="33" xfId="0" applyNumberFormat="1" applyFont="1" applyBorder="1" applyAlignment="1">
      <alignment horizontal="center"/>
    </xf>
    <xf numFmtId="4" fontId="4" fillId="0" borderId="29" xfId="0" applyNumberFormat="1" applyFont="1" applyBorder="1" applyAlignment="1">
      <alignment horizontal="center"/>
    </xf>
    <xf numFmtId="4" fontId="4" fillId="0" borderId="36" xfId="0" applyNumberFormat="1" applyFont="1" applyBorder="1" applyAlignment="1">
      <alignment horizontal="center" vertical="center"/>
    </xf>
    <xf numFmtId="4" fontId="4" fillId="0" borderId="37" xfId="0" applyNumberFormat="1" applyFont="1" applyBorder="1" applyAlignment="1">
      <alignment horizontal="center" vertical="center"/>
    </xf>
    <xf numFmtId="4" fontId="4" fillId="0" borderId="40" xfId="0" applyNumberFormat="1" applyFont="1" applyBorder="1" applyAlignment="1">
      <alignment horizontal="center" vertical="center"/>
    </xf>
    <xf numFmtId="4" fontId="4" fillId="0" borderId="41" xfId="0" applyNumberFormat="1" applyFont="1" applyBorder="1" applyAlignment="1">
      <alignment horizontal="center" vertical="center"/>
    </xf>
    <xf numFmtId="3" fontId="4" fillId="0" borderId="0" xfId="0" applyNumberFormat="1" applyFont="1"/>
    <xf numFmtId="0" fontId="20" fillId="0" borderId="0" xfId="0" applyFont="1" applyAlignment="1" applyProtection="1">
      <alignment horizontal="centerContinuous"/>
    </xf>
    <xf numFmtId="0" fontId="21" fillId="0" borderId="0" xfId="0" applyFont="1" applyAlignment="1" applyProtection="1">
      <alignment horizontal="centerContinuous"/>
    </xf>
    <xf numFmtId="0" fontId="0" fillId="0" borderId="58" xfId="0" applyBorder="1" applyAlignment="1"/>
    <xf numFmtId="0" fontId="4" fillId="0" borderId="15" xfId="0" applyFont="1" applyBorder="1" applyAlignment="1" applyProtection="1">
      <alignment vertical="center"/>
    </xf>
    <xf numFmtId="0" fontId="1" fillId="0" borderId="58" xfId="0" applyFont="1" applyBorder="1" applyAlignment="1"/>
    <xf numFmtId="10" fontId="4" fillId="0" borderId="37" xfId="0" applyNumberFormat="1" applyFont="1" applyBorder="1" applyAlignment="1">
      <alignment horizontal="centerContinuous" vertical="center"/>
    </xf>
    <xf numFmtId="4" fontId="4" fillId="0" borderId="37" xfId="0" applyNumberFormat="1" applyFont="1" applyBorder="1" applyAlignment="1">
      <alignment horizontal="centerContinuous" vertical="center"/>
    </xf>
    <xf numFmtId="166" fontId="4" fillId="0" borderId="37" xfId="0" applyNumberFormat="1" applyFont="1" applyBorder="1" applyAlignment="1">
      <alignment horizontal="centerContinuous" vertical="center"/>
    </xf>
    <xf numFmtId="10" fontId="4" fillId="0" borderId="0" xfId="0" applyNumberFormat="1" applyFont="1" applyBorder="1" applyAlignment="1">
      <alignment horizontal="centerContinuous" vertical="center"/>
    </xf>
    <xf numFmtId="166" fontId="4" fillId="0" borderId="36" xfId="0" applyNumberFormat="1" applyFont="1" applyBorder="1" applyAlignment="1">
      <alignment horizontal="centerContinuous" vertical="center"/>
    </xf>
    <xf numFmtId="10" fontId="4" fillId="0" borderId="36" xfId="0" applyNumberFormat="1" applyFont="1" applyBorder="1" applyAlignment="1">
      <alignment horizontal="centerContinuous" vertical="center"/>
    </xf>
    <xf numFmtId="4" fontId="4" fillId="0" borderId="36" xfId="0" applyNumberFormat="1" applyFont="1" applyBorder="1" applyAlignment="1">
      <alignment horizontal="centerContinuous" vertical="center"/>
    </xf>
    <xf numFmtId="0" fontId="16" fillId="0" borderId="26" xfId="0" applyFont="1" applyBorder="1" applyAlignment="1" applyProtection="1"/>
    <xf numFmtId="0" fontId="0" fillId="0" borderId="0" xfId="0" applyAlignment="1">
      <alignment horizontal="justify" vertical="top" wrapText="1"/>
    </xf>
    <xf numFmtId="0" fontId="19" fillId="0" borderId="0" xfId="0" applyFont="1" applyAlignment="1" applyProtection="1">
      <alignment vertical="top"/>
    </xf>
    <xf numFmtId="0" fontId="9" fillId="0" borderId="0" xfId="0" applyFont="1" applyBorder="1" applyAlignment="1" applyProtection="1">
      <alignment vertical="top" wrapText="1"/>
    </xf>
    <xf numFmtId="0" fontId="19" fillId="0" borderId="0" xfId="0" applyFont="1" applyAlignment="1" applyProtection="1">
      <alignment vertical="top" wrapText="1"/>
    </xf>
    <xf numFmtId="0" fontId="14" fillId="0" borderId="0" xfId="0" applyFont="1" applyBorder="1" applyProtection="1">
      <protection hidden="1"/>
    </xf>
    <xf numFmtId="0" fontId="5" fillId="0" borderId="3" xfId="0" applyFont="1" applyBorder="1" applyAlignment="1" applyProtection="1">
      <alignment horizontal="center" vertical="top"/>
      <protection locked="0"/>
    </xf>
    <xf numFmtId="0" fontId="4" fillId="0" borderId="61" xfId="0" applyFont="1" applyBorder="1" applyAlignment="1" applyProtection="1">
      <alignment vertical="top"/>
    </xf>
    <xf numFmtId="0" fontId="4" fillId="0" borderId="34" xfId="0" applyFont="1" applyBorder="1" applyAlignment="1" applyProtection="1">
      <alignment vertical="top"/>
    </xf>
    <xf numFmtId="0" fontId="4" fillId="0" borderId="62" xfId="0" applyFont="1" applyBorder="1" applyAlignment="1" applyProtection="1"/>
    <xf numFmtId="0" fontId="11" fillId="0" borderId="63" xfId="0" applyFont="1" applyBorder="1" applyAlignment="1" applyProtection="1">
      <alignment horizontal="left"/>
    </xf>
    <xf numFmtId="0" fontId="11" fillId="0" borderId="35" xfId="0" applyFont="1" applyBorder="1" applyAlignment="1" applyProtection="1">
      <alignment horizontal="left"/>
    </xf>
    <xf numFmtId="0" fontId="11" fillId="0" borderId="64" xfId="0" applyFont="1" applyBorder="1" applyAlignment="1" applyProtection="1">
      <alignment horizontal="left"/>
    </xf>
    <xf numFmtId="0" fontId="9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29" fillId="0" borderId="0" xfId="0" applyFont="1" applyAlignment="1">
      <alignment horizontal="justify" vertical="center" wrapText="1"/>
    </xf>
    <xf numFmtId="0" fontId="29" fillId="0" borderId="0" xfId="0" applyFont="1" applyAlignment="1">
      <alignment vertical="center"/>
    </xf>
    <xf numFmtId="0" fontId="4" fillId="0" borderId="0" xfId="0" applyFont="1" applyAlignment="1" applyProtection="1">
      <alignment horizontal="centerContinuous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0" fillId="0" borderId="26" xfId="0" applyBorder="1" applyAlignment="1" applyProtection="1">
      <alignment horizontal="left" wrapText="1"/>
    </xf>
    <xf numFmtId="0" fontId="0" fillId="0" borderId="0" xfId="0" applyProtection="1"/>
    <xf numFmtId="0" fontId="31" fillId="0" borderId="0" xfId="0" applyFont="1" applyAlignment="1" applyProtection="1">
      <alignment horizontal="centerContinuous" vertical="top" wrapText="1"/>
    </xf>
    <xf numFmtId="0" fontId="4" fillId="0" borderId="0" xfId="0" applyFont="1" applyFill="1" applyAlignment="1"/>
    <xf numFmtId="0" fontId="4" fillId="0" borderId="0" xfId="0" applyFont="1" applyFill="1" applyAlignment="1" applyProtection="1"/>
    <xf numFmtId="0" fontId="4" fillId="0" borderId="2" xfId="0" applyFont="1" applyFill="1" applyBorder="1" applyAlignment="1" applyProtection="1"/>
    <xf numFmtId="14" fontId="12" fillId="0" borderId="13" xfId="0" applyNumberFormat="1" applyFont="1" applyBorder="1" applyAlignment="1" applyProtection="1">
      <alignment horizontal="left"/>
      <protection locked="0"/>
    </xf>
    <xf numFmtId="0" fontId="10" fillId="3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vertical="center"/>
    </xf>
    <xf numFmtId="0" fontId="0" fillId="4" borderId="0" xfId="0" applyFill="1" applyBorder="1" applyAlignment="1"/>
    <xf numFmtId="3" fontId="15" fillId="0" borderId="0" xfId="0" applyNumberFormat="1" applyFont="1" applyFill="1" applyBorder="1" applyAlignment="1" applyProtection="1">
      <alignment horizontal="right" vertical="center"/>
      <protection hidden="1"/>
    </xf>
    <xf numFmtId="3" fontId="15" fillId="8" borderId="0" xfId="0" applyNumberFormat="1" applyFont="1" applyFill="1" applyBorder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1" fontId="32" fillId="0" borderId="0" xfId="0" applyNumberFormat="1" applyFont="1" applyAlignment="1" applyProtection="1">
      <alignment horizontal="left"/>
    </xf>
    <xf numFmtId="0" fontId="33" fillId="0" borderId="0" xfId="0" applyFont="1" applyAlignment="1" applyProtection="1">
      <alignment horizontal="left"/>
    </xf>
    <xf numFmtId="0" fontId="34" fillId="0" borderId="0" xfId="0" applyFont="1" applyAlignment="1" applyProtection="1">
      <alignment horizontal="left"/>
    </xf>
    <xf numFmtId="167" fontId="33" fillId="0" borderId="0" xfId="0" applyNumberFormat="1" applyFont="1" applyAlignment="1" applyProtection="1"/>
    <xf numFmtId="0" fontId="33" fillId="0" borderId="0" xfId="0" applyFont="1" applyAlignment="1" applyProtection="1"/>
    <xf numFmtId="0" fontId="17" fillId="0" borderId="0" xfId="0" applyFont="1" applyBorder="1" applyAlignment="1">
      <alignment vertical="center"/>
    </xf>
    <xf numFmtId="0" fontId="29" fillId="0" borderId="0" xfId="0" applyFont="1" applyBorder="1" applyAlignment="1">
      <alignment horizontal="justify" vertical="center" wrapText="1"/>
    </xf>
    <xf numFmtId="0" fontId="25" fillId="0" borderId="0" xfId="0" applyFont="1" applyBorder="1" applyAlignment="1">
      <alignment horizontal="justify" vertical="top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Protection="1"/>
    <xf numFmtId="0" fontId="7" fillId="0" borderId="0" xfId="0" applyFont="1" applyBorder="1"/>
    <xf numFmtId="0" fontId="3" fillId="0" borderId="0" xfId="0" applyFont="1" applyBorder="1"/>
    <xf numFmtId="0" fontId="4" fillId="0" borderId="0" xfId="0" applyFont="1" applyFill="1" applyBorder="1" applyProtection="1"/>
    <xf numFmtId="0" fontId="35" fillId="0" borderId="26" xfId="0" applyFont="1" applyBorder="1" applyAlignment="1" applyProtection="1"/>
    <xf numFmtId="0" fontId="36" fillId="0" borderId="26" xfId="0" applyFont="1" applyBorder="1" applyProtection="1"/>
    <xf numFmtId="0" fontId="35" fillId="0" borderId="26" xfId="0" applyFont="1" applyBorder="1" applyAlignment="1" applyProtection="1">
      <alignment horizontal="right"/>
    </xf>
    <xf numFmtId="3" fontId="17" fillId="0" borderId="65" xfId="0" applyNumberFormat="1" applyFont="1" applyFill="1" applyBorder="1" applyAlignment="1" applyProtection="1">
      <alignment horizontal="right" vertical="center"/>
      <protection hidden="1"/>
    </xf>
    <xf numFmtId="3" fontId="17" fillId="0" borderId="66" xfId="0" applyNumberFormat="1" applyFont="1" applyBorder="1" applyAlignment="1" applyProtection="1">
      <alignment horizontal="right" vertical="center"/>
      <protection hidden="1"/>
    </xf>
    <xf numFmtId="3" fontId="17" fillId="0" borderId="46" xfId="0" applyNumberFormat="1" applyFont="1" applyFill="1" applyBorder="1" applyAlignment="1" applyProtection="1">
      <alignment horizontal="right" vertical="center"/>
      <protection hidden="1"/>
    </xf>
    <xf numFmtId="3" fontId="17" fillId="0" borderId="3" xfId="0" applyNumberFormat="1" applyFont="1" applyBorder="1" applyAlignment="1" applyProtection="1">
      <alignment horizontal="right" vertical="center"/>
      <protection hidden="1"/>
    </xf>
    <xf numFmtId="3" fontId="13" fillId="0" borderId="46" xfId="0" applyNumberFormat="1" applyFont="1" applyFill="1" applyBorder="1" applyAlignment="1" applyProtection="1">
      <alignment horizontal="right" vertical="center"/>
      <protection hidden="1"/>
    </xf>
    <xf numFmtId="3" fontId="13" fillId="0" borderId="3" xfId="0" applyNumberFormat="1" applyFont="1" applyBorder="1" applyAlignment="1" applyProtection="1">
      <alignment horizontal="right" vertical="center"/>
      <protection hidden="1"/>
    </xf>
    <xf numFmtId="3" fontId="37" fillId="0" borderId="46" xfId="0" applyNumberFormat="1" applyFont="1" applyFill="1" applyBorder="1" applyAlignment="1" applyProtection="1">
      <alignment horizontal="right" vertical="center"/>
      <protection hidden="1"/>
    </xf>
    <xf numFmtId="3" fontId="37" fillId="0" borderId="3" xfId="0" applyNumberFormat="1" applyFont="1" applyBorder="1" applyAlignment="1" applyProtection="1">
      <alignment horizontal="right" vertical="center"/>
      <protection hidden="1"/>
    </xf>
    <xf numFmtId="3" fontId="5" fillId="0" borderId="46" xfId="0" applyNumberFormat="1" applyFont="1" applyFill="1" applyBorder="1" applyAlignment="1" applyProtection="1">
      <alignment horizontal="right" vertical="center"/>
      <protection hidden="1"/>
    </xf>
    <xf numFmtId="3" fontId="5" fillId="0" borderId="3" xfId="0" applyNumberFormat="1" applyFont="1" applyBorder="1" applyAlignment="1" applyProtection="1">
      <alignment horizontal="right" vertical="center"/>
      <protection hidden="1"/>
    </xf>
    <xf numFmtId="3" fontId="22" fillId="0" borderId="46" xfId="0" applyNumberFormat="1" applyFont="1" applyFill="1" applyBorder="1" applyAlignment="1" applyProtection="1">
      <alignment horizontal="right" vertical="center"/>
      <protection hidden="1"/>
    </xf>
    <xf numFmtId="3" fontId="17" fillId="0" borderId="60" xfId="0" applyNumberFormat="1" applyFont="1" applyFill="1" applyBorder="1" applyAlignment="1" applyProtection="1">
      <alignment horizontal="right" vertical="center"/>
      <protection hidden="1"/>
    </xf>
    <xf numFmtId="3" fontId="17" fillId="0" borderId="67" xfId="0" applyNumberFormat="1" applyFont="1" applyBorder="1" applyAlignment="1" applyProtection="1">
      <alignment horizontal="right" vertical="center"/>
      <protection hidden="1"/>
    </xf>
    <xf numFmtId="3" fontId="22" fillId="0" borderId="6" xfId="0" applyNumberFormat="1" applyFont="1" applyFill="1" applyBorder="1" applyAlignment="1" applyProtection="1">
      <alignment horizontal="right" vertical="center"/>
      <protection hidden="1"/>
    </xf>
    <xf numFmtId="3" fontId="22" fillId="8" borderId="5" xfId="0" applyNumberFormat="1" applyFont="1" applyFill="1" applyBorder="1" applyAlignment="1" applyProtection="1">
      <alignment horizontal="right" vertical="center"/>
      <protection hidden="1"/>
    </xf>
    <xf numFmtId="3" fontId="38" fillId="0" borderId="46" xfId="0" applyNumberFormat="1" applyFont="1" applyFill="1" applyBorder="1" applyAlignment="1" applyProtection="1">
      <alignment horizontal="right" vertical="center"/>
      <protection hidden="1"/>
    </xf>
    <xf numFmtId="3" fontId="17" fillId="0" borderId="3" xfId="0" applyNumberFormat="1" applyFont="1" applyFill="1" applyBorder="1" applyAlignment="1" applyProtection="1">
      <alignment horizontal="right" vertical="center"/>
      <protection hidden="1"/>
    </xf>
    <xf numFmtId="3" fontId="38" fillId="0" borderId="3" xfId="0" applyNumberFormat="1" applyFont="1" applyFill="1" applyBorder="1" applyAlignment="1" applyProtection="1">
      <alignment horizontal="right" vertical="center"/>
      <protection hidden="1"/>
    </xf>
    <xf numFmtId="3" fontId="5" fillId="0" borderId="49" xfId="0" applyNumberFormat="1" applyFont="1" applyFill="1" applyBorder="1" applyAlignment="1" applyProtection="1">
      <alignment horizontal="right" vertical="center"/>
      <protection hidden="1"/>
    </xf>
    <xf numFmtId="3" fontId="5" fillId="0" borderId="68" xfId="0" applyNumberFormat="1" applyFont="1" applyFill="1" applyBorder="1" applyAlignment="1" applyProtection="1">
      <alignment horizontal="right" vertical="center"/>
      <protection hidden="1"/>
    </xf>
    <xf numFmtId="3" fontId="5" fillId="0" borderId="5" xfId="0" applyNumberFormat="1" applyFont="1" applyBorder="1" applyAlignment="1" applyProtection="1">
      <alignment horizontal="center" vertical="center" wrapText="1"/>
    </xf>
    <xf numFmtId="3" fontId="5" fillId="0" borderId="6" xfId="0" applyNumberFormat="1" applyFont="1" applyBorder="1" applyAlignment="1" applyProtection="1">
      <alignment horizontal="center" vertical="center"/>
    </xf>
    <xf numFmtId="3" fontId="37" fillId="0" borderId="65" xfId="0" applyNumberFormat="1" applyFont="1" applyFill="1" applyBorder="1" applyAlignment="1" applyProtection="1">
      <alignment horizontal="right" vertical="center"/>
      <protection hidden="1"/>
    </xf>
    <xf numFmtId="3" fontId="37" fillId="0" borderId="3" xfId="0" applyNumberFormat="1" applyFont="1" applyFill="1" applyBorder="1" applyAlignment="1" applyProtection="1">
      <alignment horizontal="right" vertical="center"/>
      <protection hidden="1"/>
    </xf>
    <xf numFmtId="0" fontId="17" fillId="0" borderId="69" xfId="0" applyFont="1" applyBorder="1" applyProtection="1"/>
    <xf numFmtId="0" fontId="17" fillId="0" borderId="69" xfId="0" applyFont="1" applyBorder="1"/>
    <xf numFmtId="3" fontId="17" fillId="0" borderId="69" xfId="0" applyNumberFormat="1" applyFont="1" applyBorder="1"/>
    <xf numFmtId="3" fontId="22" fillId="0" borderId="69" xfId="0" applyNumberFormat="1" applyFont="1" applyBorder="1"/>
    <xf numFmtId="3" fontId="13" fillId="0" borderId="69" xfId="0" applyNumberFormat="1" applyFont="1" applyBorder="1"/>
    <xf numFmtId="0" fontId="5" fillId="0" borderId="69" xfId="0" applyFont="1" applyBorder="1" applyAlignment="1">
      <alignment vertical="center"/>
    </xf>
    <xf numFmtId="3" fontId="29" fillId="0" borderId="69" xfId="0" applyNumberFormat="1" applyFont="1" applyBorder="1"/>
    <xf numFmtId="3" fontId="39" fillId="0" borderId="0" xfId="0" applyNumberFormat="1" applyFont="1"/>
    <xf numFmtId="0" fontId="39" fillId="0" borderId="0" xfId="0" applyFont="1"/>
    <xf numFmtId="3" fontId="40" fillId="0" borderId="46" xfId="0" applyNumberFormat="1" applyFont="1" applyFill="1" applyBorder="1" applyAlignment="1" applyProtection="1">
      <alignment horizontal="right" vertical="center"/>
      <protection hidden="1"/>
    </xf>
    <xf numFmtId="3" fontId="41" fillId="0" borderId="46" xfId="0" applyNumberFormat="1" applyFont="1" applyFill="1" applyBorder="1" applyAlignment="1" applyProtection="1">
      <alignment horizontal="right" vertical="center"/>
      <protection hidden="1"/>
    </xf>
    <xf numFmtId="3" fontId="5" fillId="4" borderId="46" xfId="0" applyNumberFormat="1" applyFont="1" applyFill="1" applyBorder="1" applyAlignment="1" applyProtection="1">
      <alignment horizontal="right" vertical="center"/>
      <protection hidden="1"/>
    </xf>
    <xf numFmtId="3" fontId="17" fillId="4" borderId="46" xfId="0" applyNumberFormat="1" applyFont="1" applyFill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 applyProtection="1"/>
    <xf numFmtId="0" fontId="5" fillId="0" borderId="0" xfId="0" applyFont="1" applyAlignment="1" applyProtection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 applyProtection="1">
      <alignment horizontal="center"/>
    </xf>
    <xf numFmtId="0" fontId="0" fillId="0" borderId="0" xfId="0" applyAlignment="1"/>
  </cellXfs>
  <cellStyles count="1"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5"/>
  <sheetViews>
    <sheetView showGridLines="0" zoomScale="98" workbookViewId="0">
      <selection activeCell="P7" sqref="P7"/>
    </sheetView>
  </sheetViews>
  <sheetFormatPr defaultRowHeight="15"/>
  <cols>
    <col min="1" max="1" width="33.7109375" style="40" customWidth="1"/>
    <col min="2" max="2" width="37.140625" style="41" customWidth="1"/>
    <col min="3" max="3" width="1.140625" style="11" customWidth="1"/>
    <col min="4" max="4" width="1.5703125" style="24" customWidth="1"/>
    <col min="5" max="20" width="2.85546875" style="24" customWidth="1"/>
    <col min="21" max="21" width="3.28515625" style="11" customWidth="1"/>
    <col min="22" max="16384" width="9.140625" style="11"/>
  </cols>
  <sheetData>
    <row r="1" spans="1:21" ht="15.75" thickBot="1"/>
    <row r="2" spans="1:21" ht="15.75" thickBot="1">
      <c r="A2" s="42" t="s">
        <v>0</v>
      </c>
      <c r="B2" s="48" t="s">
        <v>393</v>
      </c>
      <c r="E2" s="49">
        <v>1</v>
      </c>
      <c r="F2" s="49">
        <v>1</v>
      </c>
      <c r="G2" s="49">
        <v>3</v>
      </c>
      <c r="H2" s="49">
        <v>0</v>
      </c>
      <c r="I2" s="49">
        <v>0</v>
      </c>
      <c r="J2" s="49">
        <v>9</v>
      </c>
      <c r="K2" s="49">
        <v>1</v>
      </c>
      <c r="L2" s="105">
        <v>9</v>
      </c>
      <c r="M2" s="106">
        <v>3</v>
      </c>
      <c r="N2" s="49">
        <v>8</v>
      </c>
      <c r="O2" s="49">
        <v>2</v>
      </c>
      <c r="P2" s="105">
        <v>1</v>
      </c>
      <c r="Q2" s="106">
        <v>1</v>
      </c>
      <c r="R2" s="49">
        <v>1</v>
      </c>
      <c r="S2" s="105">
        <v>3</v>
      </c>
      <c r="T2" s="106">
        <v>1</v>
      </c>
      <c r="U2" s="49">
        <v>8</v>
      </c>
    </row>
    <row r="3" spans="1:21" ht="15.75" thickBot="1">
      <c r="B3" s="43"/>
      <c r="E3" s="26" t="s">
        <v>1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15.75" thickBot="1">
      <c r="A4" s="42" t="s">
        <v>2</v>
      </c>
      <c r="B4" s="48" t="s">
        <v>394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ht="15.75" thickBot="1">
      <c r="B5" s="103"/>
      <c r="E5" s="49">
        <v>1</v>
      </c>
      <c r="F5" s="49">
        <v>8</v>
      </c>
      <c r="G5" s="10" t="s">
        <v>3</v>
      </c>
      <c r="H5" s="49">
        <v>0</v>
      </c>
      <c r="I5" s="49">
        <v>9</v>
      </c>
      <c r="J5" s="10" t="s">
        <v>3</v>
      </c>
      <c r="K5" s="49">
        <v>1</v>
      </c>
      <c r="L5" s="49">
        <v>0</v>
      </c>
      <c r="M5" s="49">
        <v>1</v>
      </c>
      <c r="N5" s="49">
        <v>0</v>
      </c>
      <c r="O5" s="49">
        <v>9</v>
      </c>
      <c r="P5" s="49">
        <v>6</v>
      </c>
      <c r="Q5" s="26"/>
      <c r="R5" s="26"/>
      <c r="S5" s="26"/>
      <c r="T5" s="26"/>
      <c r="U5" s="26"/>
    </row>
    <row r="6" spans="1:21" ht="15.75" thickBot="1">
      <c r="A6" s="42" t="s">
        <v>4</v>
      </c>
      <c r="B6" s="48" t="s">
        <v>395</v>
      </c>
      <c r="E6" s="26" t="s">
        <v>5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>
      <c r="B7" s="43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15.75" thickBot="1">
      <c r="B8" s="43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ht="15.75" thickBot="1">
      <c r="A9" s="42" t="s">
        <v>6</v>
      </c>
      <c r="B9" s="48" t="s">
        <v>396</v>
      </c>
      <c r="E9" s="10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</row>
    <row r="10" spans="1:21" ht="15.75" thickBot="1">
      <c r="B10" s="43"/>
      <c r="E10" s="21"/>
      <c r="U10" s="24"/>
    </row>
    <row r="11" spans="1:21" ht="15.75" thickBot="1">
      <c r="A11" s="42" t="s">
        <v>7</v>
      </c>
      <c r="B11" s="358">
        <v>39813</v>
      </c>
      <c r="E11" s="40"/>
      <c r="U11" s="24"/>
    </row>
    <row r="12" spans="1:21" ht="15.75" thickBot="1">
      <c r="A12" s="42" t="s">
        <v>8</v>
      </c>
      <c r="B12" s="358">
        <v>39813</v>
      </c>
      <c r="U12" s="24"/>
    </row>
    <row r="13" spans="1:21" ht="15.75" thickBot="1">
      <c r="A13" s="42" t="s">
        <v>9</v>
      </c>
      <c r="B13" s="48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U13" s="24"/>
    </row>
    <row r="14" spans="1:21" ht="15.75" thickBot="1">
      <c r="B14" s="43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 ht="15.75" thickBot="1">
      <c r="A15" s="42" t="s">
        <v>10</v>
      </c>
      <c r="B15" s="358">
        <v>39903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ht="15.75" thickBot="1">
      <c r="A16" s="42" t="s">
        <v>11</v>
      </c>
      <c r="B16" s="48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ht="15.75" thickBot="1">
      <c r="A17" s="42" t="s">
        <v>12</v>
      </c>
      <c r="B17" s="48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ht="15.75" thickBot="1">
      <c r="B18" s="43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15.75" customHeight="1" thickBot="1">
      <c r="A19" s="108" t="s">
        <v>13</v>
      </c>
      <c r="B19" s="48"/>
      <c r="E19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327"/>
      <c r="R19" s="327"/>
      <c r="S19" s="327"/>
      <c r="T19" s="327"/>
      <c r="U19" s="327"/>
    </row>
    <row r="20" spans="1:21" ht="36">
      <c r="B20" s="45"/>
      <c r="E20" s="354" t="s">
        <v>14</v>
      </c>
      <c r="F20" s="354"/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327"/>
      <c r="R20" s="327"/>
      <c r="S20" s="327"/>
      <c r="T20" s="327"/>
      <c r="U20" s="327"/>
    </row>
    <row r="21" spans="1:21" ht="18.75" customHeight="1">
      <c r="A21" s="107" t="s">
        <v>15</v>
      </c>
      <c r="B21" s="329" t="s">
        <v>392</v>
      </c>
      <c r="C21" s="328" t="b">
        <f>IF(B21="i",FALSE,TRUE)</f>
        <v>1</v>
      </c>
      <c r="D21" s="39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>
      <c r="A22" s="330" t="str">
        <f>CONCATENATE("A könyvvizsgálat során a(z) ",B2,)</f>
        <v>A könyvvizsgálat során a(z) MÜLLEX-KÖRMEND KFT</v>
      </c>
      <c r="B22" s="333"/>
      <c r="C22" s="326"/>
    </row>
    <row r="23" spans="1:21">
      <c r="A23" s="331" t="str">
        <f>CONCATENATE(B11," beszámolóját, annak részeit és tételeit, ")</f>
        <v xml:space="preserve">39813 beszámolóját, annak részeit és tételeit, </v>
      </c>
      <c r="B23" s="334"/>
      <c r="C23" s="326"/>
    </row>
    <row r="24" spans="1:21">
      <c r="A24" s="331" t="s">
        <v>16</v>
      </c>
      <c r="B24" s="334"/>
      <c r="C24" s="326"/>
    </row>
    <row r="25" spans="1:21">
      <c r="A25" s="331" t="s">
        <v>17</v>
      </c>
      <c r="B25" s="334"/>
      <c r="C25" s="326"/>
    </row>
    <row r="26" spans="1:21">
      <c r="A26" s="331" t="s">
        <v>18</v>
      </c>
      <c r="B26" s="334"/>
      <c r="C26" s="326"/>
      <c r="E26" s="325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</row>
    <row r="27" spans="1:21">
      <c r="A27" s="331" t="s">
        <v>19</v>
      </c>
      <c r="B27" s="334"/>
      <c r="C27" s="326"/>
      <c r="E27" s="325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</row>
    <row r="28" spans="1:21">
      <c r="A28" s="331" t="s">
        <v>20</v>
      </c>
      <c r="B28" s="334"/>
      <c r="C28" s="326"/>
      <c r="E28" s="325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</row>
    <row r="29" spans="1:21">
      <c r="A29" s="331" t="s">
        <v>21</v>
      </c>
      <c r="B29" s="334"/>
      <c r="C29" s="326"/>
      <c r="E29" s="325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</row>
    <row r="30" spans="1:21" ht="27.75" customHeight="1">
      <c r="A30" s="332" t="str">
        <f>CONCATENATE("",B9,", ",B19)</f>
        <v xml:space="preserve">KÖRMEND, </v>
      </c>
      <c r="B30" s="335"/>
    </row>
    <row r="31" spans="1:21">
      <c r="A31" s="24"/>
      <c r="B31" s="43"/>
    </row>
    <row r="32" spans="1:21">
      <c r="A32" s="24"/>
      <c r="B32" s="43"/>
    </row>
    <row r="33" spans="1:2">
      <c r="A33" s="24"/>
      <c r="B33" s="43"/>
    </row>
    <row r="34" spans="1:2">
      <c r="A34" s="24"/>
      <c r="B34" s="43"/>
    </row>
    <row r="35" spans="1:2">
      <c r="A35" s="46"/>
      <c r="B35" s="47"/>
    </row>
  </sheetData>
  <phoneticPr fontId="25" type="noConversion"/>
  <printOptions horizontalCentered="1"/>
  <pageMargins left="0.39370078740157483" right="0.39370078740157483" top="0.59055118110236227" bottom="0.39370078740157483" header="0.31496062992125984" footer="0.31496062992125984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4:AA59"/>
  <sheetViews>
    <sheetView showGridLines="0" topLeftCell="A9" workbookViewId="0">
      <selection activeCell="E57" sqref="E57"/>
    </sheetView>
  </sheetViews>
  <sheetFormatPr defaultColWidth="2.7109375" defaultRowHeight="12.75"/>
  <cols>
    <col min="1" max="1" width="2.85546875" style="13" customWidth="1"/>
    <col min="2" max="5" width="2.7109375" style="11" customWidth="1"/>
    <col min="6" max="6" width="2.85546875" style="11" customWidth="1"/>
    <col min="7" max="19" width="2.7109375" style="11" customWidth="1"/>
    <col min="20" max="20" width="4.42578125" style="11" customWidth="1"/>
    <col min="21" max="21" width="6.28515625" style="11" customWidth="1"/>
    <col min="22" max="22" width="14.42578125" style="11" hidden="1" customWidth="1"/>
    <col min="23" max="23" width="31" style="11" customWidth="1"/>
    <col min="24" max="16384" width="2.7109375" style="11"/>
  </cols>
  <sheetData>
    <row r="4" spans="1:23" ht="15">
      <c r="A4" s="10">
        <f ca="1">IF(ISBLANK(Adatok!E2),"",Adatok!E2)</f>
        <v>1</v>
      </c>
      <c r="B4" s="10">
        <f ca="1">IF(ISBLANK(Adatok!F2),"",Adatok!F2)</f>
        <v>1</v>
      </c>
      <c r="C4" s="10">
        <f ca="1">IF(ISBLANK(Adatok!G2),"",Adatok!G2)</f>
        <v>3</v>
      </c>
      <c r="D4" s="10">
        <f ca="1">IF(ISBLANK(Adatok!H2),"",Adatok!H2)</f>
        <v>0</v>
      </c>
      <c r="E4" s="10">
        <f ca="1">IF(ISBLANK(Adatok!I2),"",Adatok!I2)</f>
        <v>0</v>
      </c>
      <c r="F4" s="10">
        <f ca="1">IF(ISBLANK(Adatok!J2),"",Adatok!J2)</f>
        <v>9</v>
      </c>
      <c r="G4" s="10">
        <f ca="1">IF(ISBLANK(Adatok!K2),"",Adatok!K2)</f>
        <v>1</v>
      </c>
      <c r="H4" s="350">
        <f ca="1">IF(ISBLANK(Adatok!L2),"",Adatok!L2)</f>
        <v>9</v>
      </c>
      <c r="I4" s="351">
        <f ca="1">IF(ISBLANK(Adatok!M2),"",Adatok!M2)</f>
        <v>3</v>
      </c>
      <c r="J4" s="10">
        <f ca="1">IF(ISBLANK(Adatok!N2),"",Adatok!N2)</f>
        <v>8</v>
      </c>
      <c r="K4" s="10">
        <f ca="1">IF(ISBLANK(Adatok!O2),"",Adatok!O2)</f>
        <v>2</v>
      </c>
      <c r="L4" s="350">
        <f ca="1">IF(ISBLANK(Adatok!P2),"",Adatok!P2)</f>
        <v>1</v>
      </c>
      <c r="M4" s="351">
        <f ca="1">IF(ISBLANK(Adatok!Q2),"",Adatok!Q2)</f>
        <v>1</v>
      </c>
      <c r="N4" s="10">
        <f ca="1">IF(ISBLANK(Adatok!R2),"",Adatok!R2)</f>
        <v>1</v>
      </c>
      <c r="O4" s="350">
        <f ca="1">IF(ISBLANK(Adatok!S2),"",Adatok!S2)</f>
        <v>3</v>
      </c>
      <c r="P4" s="351">
        <f ca="1">IF(ISBLANK(Adatok!T2),"",Adatok!T2)</f>
        <v>1</v>
      </c>
      <c r="Q4" s="10">
        <f ca="1">IF(ISBLANK(Adatok!U2),"",Adatok!U2)</f>
        <v>8</v>
      </c>
    </row>
    <row r="5" spans="1:23" ht="5.25" customHeight="1">
      <c r="A5" s="95"/>
    </row>
    <row r="6" spans="1:23">
      <c r="A6" s="74" t="s">
        <v>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23">
      <c r="A7" s="95"/>
    </row>
    <row r="8" spans="1:23" ht="15">
      <c r="A8" s="10">
        <f ca="1">IF(ISBLANK(Adatok!E5),"",Adatok!E5)</f>
        <v>1</v>
      </c>
      <c r="B8" s="10">
        <f ca="1">IF(ISBLANK(Adatok!F5),"",Adatok!F5)</f>
        <v>8</v>
      </c>
      <c r="C8" s="10" t="str">
        <f ca="1">IF(ISBLANK(Adatok!G5),"",Adatok!G5)</f>
        <v>-</v>
      </c>
      <c r="D8" s="10">
        <f ca="1">IF(ISBLANK(Adatok!H5),"",Adatok!H5)</f>
        <v>0</v>
      </c>
      <c r="E8" s="10">
        <f ca="1">IF(ISBLANK(Adatok!I5),"",Adatok!I5)</f>
        <v>9</v>
      </c>
      <c r="F8" s="10" t="str">
        <f ca="1">IF(ISBLANK(Adatok!J5),"",Adatok!J5)</f>
        <v>-</v>
      </c>
      <c r="G8" s="10">
        <f ca="1">IF(ISBLANK(Adatok!K5),"",Adatok!K5)</f>
        <v>1</v>
      </c>
      <c r="H8" s="10">
        <f ca="1">IF(ISBLANK(Adatok!L5),"",Adatok!L5)</f>
        <v>0</v>
      </c>
      <c r="I8" s="10">
        <f ca="1">IF(ISBLANK(Adatok!M5),"",Adatok!M5)</f>
        <v>1</v>
      </c>
      <c r="J8" s="10">
        <f ca="1">IF(ISBLANK(Adatok!N5),"",Adatok!N5)</f>
        <v>0</v>
      </c>
      <c r="K8" s="10">
        <f ca="1">IF(ISBLANK(Adatok!O5),"",Adatok!O5)</f>
        <v>9</v>
      </c>
      <c r="L8" s="10">
        <f ca="1">IF(ISBLANK(Adatok!P5),"",Adatok!P5)</f>
        <v>6</v>
      </c>
    </row>
    <row r="9" spans="1:23" ht="4.5" customHeight="1"/>
    <row r="10" spans="1:23">
      <c r="A10" s="74" t="s">
        <v>5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</row>
    <row r="11" spans="1:23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</row>
    <row r="12" spans="1:23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</row>
    <row r="15" spans="1:23" ht="7.5" customHeight="1"/>
    <row r="16" spans="1:23" ht="41.25" customHeight="1">
      <c r="A16" s="323" t="str">
        <f ca="1">IF(ISBLANK(Adatok!B2),"",Adatok!B2)</f>
        <v>MÜLLEX-KÖRMEND KFT</v>
      </c>
      <c r="B16" s="352"/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96"/>
      <c r="W16" s="97" t="s">
        <v>22</v>
      </c>
    </row>
    <row r="17" spans="1:27" ht="18.75">
      <c r="B17" s="98"/>
      <c r="W17" s="13"/>
    </row>
    <row r="18" spans="1:27" ht="18.75">
      <c r="B18" s="98"/>
      <c r="W18" s="13"/>
    </row>
    <row r="19" spans="1:27" ht="15.75">
      <c r="A19" s="379" t="str">
        <f ca="1">IF(ISBLANK(Adatok!B4),"",Adatok!B4)</f>
        <v>9900 KÖRMEND, Rákóczi út.5.1/1.</v>
      </c>
      <c r="B19" s="380"/>
      <c r="C19" s="380"/>
      <c r="D19" s="380"/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380"/>
      <c r="P19" s="380"/>
      <c r="Q19" s="380"/>
      <c r="R19" s="380"/>
      <c r="S19" s="380"/>
      <c r="T19" s="380"/>
      <c r="U19" s="381" t="str">
        <f ca="1">IF(ISBLANK(Adatok!B6),"",CONCATENATE("Tel.: ",Adatok!B6))</f>
        <v>Tel.: 94/594-307</v>
      </c>
      <c r="V19" s="96"/>
      <c r="W19" s="97" t="s">
        <v>23</v>
      </c>
    </row>
    <row r="26" spans="1:27" ht="23.25">
      <c r="A26" s="353"/>
      <c r="B26" s="312"/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47">
        <f ca="1">Adatok!B11</f>
        <v>39813</v>
      </c>
      <c r="S26" s="312"/>
      <c r="T26" s="312"/>
      <c r="U26" s="312"/>
      <c r="V26" s="312"/>
      <c r="W26" s="312"/>
      <c r="X26" s="74"/>
      <c r="Y26" s="74"/>
      <c r="Z26" s="74"/>
      <c r="AA26" s="74"/>
    </row>
    <row r="28" spans="1:27" s="100" customFormat="1" ht="28.5">
      <c r="A28" s="353"/>
      <c r="B28" s="311"/>
      <c r="C28" s="311"/>
      <c r="D28" s="364"/>
      <c r="E28" s="364"/>
      <c r="F28" s="364"/>
      <c r="G28" s="364"/>
      <c r="H28" s="364"/>
      <c r="I28" s="364"/>
      <c r="J28" s="364"/>
      <c r="K28" s="364" t="s">
        <v>397</v>
      </c>
      <c r="L28" s="364"/>
      <c r="M28" s="364"/>
      <c r="N28" s="364"/>
      <c r="O28" s="364"/>
      <c r="P28" s="364"/>
      <c r="Q28" s="364"/>
      <c r="R28" s="364"/>
      <c r="S28" s="348"/>
      <c r="T28" s="348"/>
      <c r="U28" s="348"/>
      <c r="V28" s="311"/>
      <c r="W28" s="311"/>
    </row>
    <row r="29" spans="1:27"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365"/>
      <c r="O29" s="365"/>
      <c r="P29" s="365"/>
      <c r="Q29" s="365"/>
      <c r="R29" s="365"/>
    </row>
    <row r="30" spans="1:27" ht="26.25">
      <c r="D30" s="365"/>
      <c r="E30" s="365"/>
      <c r="F30" s="365"/>
      <c r="G30" s="366"/>
      <c r="H30" s="369"/>
      <c r="I30" s="370"/>
      <c r="J30" s="370"/>
      <c r="K30" s="367"/>
      <c r="L30" s="367" t="s">
        <v>399</v>
      </c>
      <c r="M30" s="367"/>
      <c r="N30" s="367"/>
      <c r="O30" s="368"/>
      <c r="P30" s="368"/>
      <c r="Q30" s="367"/>
      <c r="R30" s="365"/>
      <c r="S30" s="365"/>
      <c r="T30" s="365"/>
    </row>
    <row r="31" spans="1:27">
      <c r="D31" s="365"/>
      <c r="E31" s="365"/>
      <c r="F31" s="365"/>
      <c r="G31" s="365"/>
      <c r="H31" s="365"/>
      <c r="I31" s="365"/>
      <c r="J31" s="365"/>
      <c r="K31" s="365"/>
      <c r="L31" s="365"/>
      <c r="M31" s="365"/>
      <c r="N31" s="365"/>
      <c r="O31" s="365"/>
      <c r="P31" s="365"/>
      <c r="Q31" s="365"/>
      <c r="R31" s="365"/>
    </row>
    <row r="34" spans="1:23" ht="23.25">
      <c r="A34" s="353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349"/>
      <c r="S34" s="99"/>
      <c r="T34" s="99"/>
      <c r="U34" s="99"/>
      <c r="V34" s="99"/>
      <c r="W34" s="99"/>
    </row>
    <row r="55" spans="1:23" ht="15">
      <c r="A55" s="21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spans="1:23" ht="15">
      <c r="A56" s="92" t="s">
        <v>24</v>
      </c>
      <c r="B56" s="21"/>
      <c r="C56" s="21"/>
      <c r="D56" s="21"/>
      <c r="E56" s="101" t="s">
        <v>405</v>
      </c>
      <c r="F56" s="101"/>
      <c r="G56" s="101"/>
      <c r="H56" s="101"/>
      <c r="I56" s="101"/>
      <c r="J56" s="101"/>
      <c r="K56" s="101"/>
      <c r="L56" s="101"/>
      <c r="M56" s="101"/>
      <c r="N56" s="101"/>
      <c r="O56" s="24"/>
      <c r="P56" s="24"/>
      <c r="Q56" s="24"/>
      <c r="R56" s="24"/>
      <c r="S56" s="24"/>
      <c r="T56" s="24"/>
      <c r="U56" s="24"/>
      <c r="V56" s="101"/>
      <c r="W56" s="102"/>
    </row>
    <row r="57" spans="1:23" ht="15">
      <c r="A57" s="21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S57" s="26" t="s">
        <v>25</v>
      </c>
      <c r="U57" s="24"/>
      <c r="V57" s="26"/>
      <c r="W57" s="25" t="s">
        <v>26</v>
      </c>
    </row>
    <row r="58" spans="1:23" ht="15">
      <c r="A58" s="21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5"/>
      <c r="W58" s="25" t="s">
        <v>27</v>
      </c>
    </row>
    <row r="59" spans="1:23">
      <c r="W59" s="44"/>
    </row>
  </sheetData>
  <phoneticPr fontId="25" type="noConversion"/>
  <printOptions horizontalCentered="1"/>
  <pageMargins left="0.61" right="0.28999999999999998" top="0.59055118110236227" bottom="0.39370078740157483" header="0.31496062992125984" footer="0.31496062992125984"/>
  <pageSetup paperSize="9" scale="9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219"/>
  <sheetViews>
    <sheetView showGridLines="0" tabSelected="1" topLeftCell="A81" zoomScale="90" zoomScaleNormal="90" workbookViewId="0">
      <selection activeCell="W212" sqref="W212"/>
    </sheetView>
  </sheetViews>
  <sheetFormatPr defaultColWidth="2.7109375" defaultRowHeight="12.75"/>
  <cols>
    <col min="1" max="1" width="5.7109375" style="13" customWidth="1"/>
    <col min="2" max="16" width="2.7109375" style="11" customWidth="1"/>
    <col min="17" max="17" width="3.140625" style="11" customWidth="1"/>
    <col min="18" max="19" width="2.7109375" style="11" customWidth="1"/>
    <col min="20" max="20" width="11.5703125" style="11" customWidth="1"/>
    <col min="21" max="21" width="17.140625" style="1" customWidth="1"/>
    <col min="22" max="22" width="14.42578125" style="1" hidden="1" customWidth="1"/>
    <col min="23" max="23" width="17.140625" style="2" customWidth="1"/>
    <col min="24" max="24" width="6.42578125" style="1" hidden="1" customWidth="1"/>
    <col min="25" max="25" width="3.7109375" style="1" hidden="1" customWidth="1"/>
    <col min="26" max="26" width="6.42578125" style="1" hidden="1" customWidth="1"/>
    <col min="27" max="27" width="12.140625" style="1" hidden="1" customWidth="1"/>
    <col min="28" max="28" width="6.42578125" style="1" customWidth="1"/>
    <col min="29" max="29" width="22.140625" style="185" customWidth="1"/>
    <col min="30" max="16384" width="2.7109375" style="1"/>
  </cols>
  <sheetData>
    <row r="1" spans="1:30" s="341" customFormat="1" ht="11.1" customHeight="1">
      <c r="A1" s="338"/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6" t="str">
        <f ca="1">IF(Adatok!$C$21=TRUE,"",Adatok!A22)</f>
        <v/>
      </c>
      <c r="U1" s="339"/>
      <c r="V1" s="339"/>
      <c r="W1" s="339"/>
      <c r="X1" s="340"/>
      <c r="AC1" s="371"/>
    </row>
    <row r="2" spans="1:30" s="341" customFormat="1" ht="11.1" customHeight="1">
      <c r="A2" s="338"/>
      <c r="B2" s="337">
        <f ca="1">IF(ISBLANK(Adatok!E2),"",Adatok!E2)</f>
        <v>1</v>
      </c>
      <c r="C2" s="337">
        <f ca="1">IF(ISBLANK(Adatok!F2),"",Adatok!F2)</f>
        <v>1</v>
      </c>
      <c r="D2" s="337">
        <f ca="1">IF(ISBLANK(Adatok!G2),"",Adatok!G2)</f>
        <v>3</v>
      </c>
      <c r="E2" s="337">
        <f ca="1">IF(ISBLANK(Adatok!H2),"",Adatok!H2)</f>
        <v>0</v>
      </c>
      <c r="F2" s="337">
        <f ca="1">IF(ISBLANK(Adatok!I2),"",Adatok!I2)</f>
        <v>0</v>
      </c>
      <c r="G2" s="337">
        <f ca="1">IF(ISBLANK(Adatok!J2),"",Adatok!J2)</f>
        <v>9</v>
      </c>
      <c r="H2" s="337">
        <f ca="1">IF(ISBLANK(Adatok!K2),"",Adatok!K2)</f>
        <v>1</v>
      </c>
      <c r="I2" s="337">
        <f ca="1">IF(ISBLANK(Adatok!L2),"",Adatok!L2)</f>
        <v>9</v>
      </c>
      <c r="J2" s="337">
        <f ca="1">IF(ISBLANK(Adatok!M2),"",Adatok!M2)</f>
        <v>3</v>
      </c>
      <c r="K2" s="337">
        <f ca="1">IF(ISBLANK(Adatok!N2),"",Adatok!N2)</f>
        <v>8</v>
      </c>
      <c r="L2" s="337">
        <f ca="1">IF(ISBLANK(Adatok!O2),"",Adatok!O2)</f>
        <v>2</v>
      </c>
      <c r="M2" s="337">
        <f ca="1">IF(ISBLANK(Adatok!P2),"",Adatok!P2)</f>
        <v>1</v>
      </c>
      <c r="N2" s="337">
        <f ca="1">IF(ISBLANK(Adatok!Q2),"",Adatok!Q2)</f>
        <v>1</v>
      </c>
      <c r="O2" s="337">
        <f ca="1">IF(ISBLANK(Adatok!R2),"",Adatok!R2)</f>
        <v>1</v>
      </c>
      <c r="P2" s="337">
        <f ca="1">IF(ISBLANK(Adatok!S2),"",Adatok!S2)</f>
        <v>3</v>
      </c>
      <c r="Q2" s="337">
        <f ca="1">IF(ISBLANK(Adatok!T2),"",Adatok!T2)</f>
        <v>1</v>
      </c>
      <c r="R2" s="337">
        <f ca="1">IF(ISBLANK(Adatok!U2),"",Adatok!U2)</f>
        <v>8</v>
      </c>
      <c r="S2" s="339"/>
      <c r="T2" s="336" t="str">
        <f ca="1">IF(Adatok!$C$21=TRUE,"",Adatok!A23)</f>
        <v/>
      </c>
      <c r="U2" s="342"/>
      <c r="V2" s="342"/>
      <c r="W2" s="342"/>
      <c r="X2" s="342"/>
      <c r="Y2" s="342"/>
      <c r="Z2" s="342"/>
      <c r="AA2" s="342"/>
      <c r="AB2" s="342"/>
      <c r="AC2" s="372"/>
      <c r="AD2" s="343"/>
    </row>
    <row r="3" spans="1:30" s="341" customFormat="1" ht="3.75" customHeight="1">
      <c r="A3" s="338"/>
      <c r="B3" s="338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43"/>
      <c r="T3" s="336" t="str">
        <f ca="1">IF(Adatok!$C$21=TRUE,"",Adatok!A24)</f>
        <v/>
      </c>
      <c r="U3" s="342"/>
      <c r="V3" s="342"/>
      <c r="W3" s="342"/>
      <c r="X3" s="342"/>
      <c r="Y3" s="342"/>
      <c r="Z3" s="342"/>
      <c r="AA3" s="342"/>
      <c r="AB3" s="342"/>
      <c r="AC3" s="372"/>
      <c r="AD3" s="343"/>
    </row>
    <row r="4" spans="1:30" s="341" customFormat="1" ht="11.1" customHeight="1">
      <c r="A4" s="338"/>
      <c r="B4" s="344" t="s">
        <v>1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3"/>
      <c r="T4" s="336" t="str">
        <f ca="1">IF(Adatok!$C$21=TRUE,"",Adatok!A25)</f>
        <v/>
      </c>
      <c r="U4" s="342"/>
      <c r="V4" s="342"/>
      <c r="W4" s="342"/>
      <c r="X4" s="342"/>
      <c r="Y4" s="342"/>
      <c r="Z4" s="342"/>
      <c r="AA4" s="342"/>
      <c r="AB4" s="342"/>
      <c r="AC4" s="372"/>
      <c r="AD4" s="343"/>
    </row>
    <row r="5" spans="1:30" s="341" customFormat="1" ht="4.5" customHeight="1">
      <c r="A5" s="338"/>
      <c r="B5" s="338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43"/>
      <c r="T5" s="336" t="str">
        <f ca="1">IF(Adatok!$C$21=TRUE,"",Adatok!A26)</f>
        <v/>
      </c>
      <c r="U5" s="342"/>
      <c r="V5" s="342"/>
      <c r="W5" s="342"/>
      <c r="X5" s="342"/>
      <c r="Y5" s="342"/>
      <c r="Z5" s="342"/>
      <c r="AA5" s="342"/>
      <c r="AB5" s="342"/>
      <c r="AC5" s="372"/>
      <c r="AD5" s="343"/>
    </row>
    <row r="6" spans="1:30" s="341" customFormat="1" ht="11.1" customHeight="1">
      <c r="A6" s="338"/>
      <c r="B6" s="337">
        <f ca="1">IF(ISBLANK(Adatok!E5),"",Adatok!E5)</f>
        <v>1</v>
      </c>
      <c r="C6" s="337">
        <f ca="1">IF(ISBLANK(Adatok!F5),"",Adatok!F5)</f>
        <v>8</v>
      </c>
      <c r="D6" s="337" t="str">
        <f ca="1">IF(ISBLANK(Adatok!G5),"",Adatok!G5)</f>
        <v>-</v>
      </c>
      <c r="E6" s="337">
        <f ca="1">IF(ISBLANK(Adatok!H5),"",Adatok!H5)</f>
        <v>0</v>
      </c>
      <c r="F6" s="337">
        <f ca="1">IF(ISBLANK(Adatok!I5),"",Adatok!I5)</f>
        <v>9</v>
      </c>
      <c r="G6" s="337" t="str">
        <f ca="1">IF(ISBLANK(Adatok!J5),"",Adatok!J5)</f>
        <v>-</v>
      </c>
      <c r="H6" s="337">
        <f ca="1">IF(ISBLANK(Adatok!K5),"",Adatok!K5)</f>
        <v>1</v>
      </c>
      <c r="I6" s="337">
        <f ca="1">IF(ISBLANK(Adatok!L5),"",Adatok!L5)</f>
        <v>0</v>
      </c>
      <c r="J6" s="337">
        <f ca="1">IF(ISBLANK(Adatok!M5),"",Adatok!M5)</f>
        <v>1</v>
      </c>
      <c r="K6" s="337">
        <f ca="1">IF(ISBLANK(Adatok!N5),"",Adatok!N5)</f>
        <v>0</v>
      </c>
      <c r="L6" s="337">
        <f ca="1">IF(ISBLANK(Adatok!O5),"",Adatok!O5)</f>
        <v>9</v>
      </c>
      <c r="M6" s="337">
        <f ca="1">IF(ISBLANK(Adatok!P5),"",Adatok!P5)</f>
        <v>6</v>
      </c>
      <c r="N6" s="339"/>
      <c r="O6" s="339"/>
      <c r="P6" s="339"/>
      <c r="Q6" s="339"/>
      <c r="R6" s="339"/>
      <c r="S6" s="343"/>
      <c r="T6" s="336" t="str">
        <f ca="1">IF(Adatok!$C$21=TRUE,"",Adatok!A27)</f>
        <v/>
      </c>
      <c r="U6" s="342"/>
      <c r="V6" s="342"/>
      <c r="W6" s="342"/>
      <c r="X6" s="342"/>
      <c r="Y6" s="342"/>
      <c r="Z6" s="342"/>
      <c r="AA6" s="342"/>
      <c r="AB6" s="342"/>
      <c r="AC6" s="372"/>
      <c r="AD6" s="343"/>
    </row>
    <row r="7" spans="1:30" s="341" customFormat="1" ht="7.5" customHeight="1">
      <c r="A7" s="338"/>
      <c r="B7" s="338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43"/>
      <c r="T7" s="336" t="str">
        <f ca="1">IF(Adatok!$C$21=TRUE,"",Adatok!A28)</f>
        <v/>
      </c>
      <c r="U7" s="342"/>
      <c r="V7" s="342"/>
      <c r="W7" s="342"/>
      <c r="X7" s="342"/>
      <c r="Y7" s="342"/>
      <c r="Z7" s="342"/>
      <c r="AA7" s="342"/>
      <c r="AB7" s="342"/>
      <c r="AC7" s="372"/>
      <c r="AD7" s="343"/>
    </row>
    <row r="8" spans="1:30" s="341" customFormat="1" ht="14.25" customHeight="1">
      <c r="A8" s="338"/>
      <c r="B8" s="344" t="s">
        <v>5</v>
      </c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  <c r="N8" s="345"/>
      <c r="O8" s="345"/>
      <c r="P8" s="345"/>
      <c r="Q8" s="345"/>
      <c r="R8" s="345"/>
      <c r="S8" s="343"/>
      <c r="T8" s="336" t="str">
        <f ca="1">IF(Adatok!$C$21=TRUE,"",Adatok!A29)</f>
        <v/>
      </c>
      <c r="U8" s="342"/>
      <c r="V8" s="342"/>
      <c r="W8" s="342"/>
      <c r="X8" s="342"/>
      <c r="Y8" s="342"/>
      <c r="Z8" s="342"/>
      <c r="AA8" s="342"/>
      <c r="AB8" s="342"/>
      <c r="AC8" s="372"/>
      <c r="AD8" s="343"/>
    </row>
    <row r="9" spans="1:30" s="341" customFormat="1" ht="6" customHeight="1">
      <c r="A9" s="338"/>
      <c r="B9" s="338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43"/>
      <c r="T9" s="336"/>
      <c r="U9" s="342"/>
      <c r="V9" s="342"/>
      <c r="W9" s="342"/>
      <c r="X9" s="342"/>
      <c r="Y9" s="342"/>
      <c r="Z9" s="342"/>
      <c r="AA9" s="342"/>
      <c r="AB9" s="342"/>
      <c r="AC9" s="372"/>
      <c r="AD9" s="343"/>
    </row>
    <row r="10" spans="1:30" s="341" customFormat="1" ht="1.5" hidden="1" customHeight="1">
      <c r="A10" s="338"/>
      <c r="B10" s="338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43"/>
      <c r="T10" s="336" t="str">
        <f ca="1">IF(Adatok!$C$21=TRUE,"",Adatok!A30)</f>
        <v/>
      </c>
      <c r="U10" s="342"/>
      <c r="V10" s="342"/>
      <c r="W10" s="342"/>
      <c r="X10" s="342"/>
      <c r="Y10" s="342"/>
      <c r="Z10" s="342"/>
      <c r="AA10" s="342"/>
      <c r="AB10" s="342"/>
      <c r="AC10" s="372"/>
      <c r="AD10" s="343"/>
    </row>
    <row r="11" spans="1:30" ht="0.75" hidden="1" customHeight="1">
      <c r="B11" s="13"/>
      <c r="S11" s="69"/>
      <c r="T11" s="324"/>
      <c r="U11" s="324"/>
      <c r="V11" s="324"/>
      <c r="W11" s="324"/>
      <c r="X11" s="324"/>
      <c r="Y11" s="324"/>
      <c r="Z11" s="324"/>
      <c r="AA11" s="324"/>
      <c r="AB11" s="324"/>
      <c r="AC11" s="373"/>
      <c r="AD11" s="69"/>
    </row>
    <row r="12" spans="1:30" s="11" customFormat="1" ht="15" customHeight="1"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346" t="str">
        <f ca="1">IF(ISBLANK(Adatok!B2),"",Adatok!B2)</f>
        <v>MÜLLEX-KÖRMEND KFT</v>
      </c>
      <c r="R12" s="109"/>
      <c r="S12" s="109"/>
      <c r="T12" s="109"/>
      <c r="U12" s="109"/>
      <c r="V12" s="109"/>
      <c r="W12" s="109"/>
      <c r="X12" s="94"/>
      <c r="Y12" s="94"/>
      <c r="Z12" s="94"/>
      <c r="AA12" s="94"/>
      <c r="AB12" s="94"/>
      <c r="AC12" s="374"/>
      <c r="AD12" s="69"/>
    </row>
    <row r="13" spans="1:30" s="14" customFormat="1" ht="15.75"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424" t="s">
        <v>402</v>
      </c>
      <c r="N13" s="425"/>
      <c r="O13" s="425"/>
      <c r="P13" s="425"/>
      <c r="Q13" s="425"/>
      <c r="R13" s="425"/>
      <c r="S13" s="425"/>
      <c r="T13" s="425"/>
      <c r="U13" s="109"/>
      <c r="V13" s="109"/>
      <c r="W13" s="109"/>
      <c r="AC13" s="375"/>
    </row>
    <row r="14" spans="1:30" s="11" customFormat="1" ht="15.75">
      <c r="B14" s="13"/>
      <c r="Q14" s="346" t="s">
        <v>28</v>
      </c>
      <c r="W14" s="12"/>
      <c r="AC14" s="44"/>
    </row>
    <row r="15" spans="1:30" s="11" customFormat="1" ht="1.5" customHeight="1">
      <c r="A15" s="13"/>
      <c r="W15" s="12"/>
      <c r="AC15" s="44"/>
    </row>
    <row r="16" spans="1:30" s="11" customFormat="1" ht="15">
      <c r="A16" s="75" t="s">
        <v>29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W16" s="12"/>
      <c r="AC16" s="44"/>
    </row>
    <row r="17" spans="1:29" s="11" customFormat="1" ht="1.5" customHeight="1">
      <c r="A17" s="13"/>
      <c r="W17" s="12"/>
      <c r="AC17" s="44"/>
    </row>
    <row r="18" spans="1:29" s="11" customFormat="1" ht="13.5" thickBot="1">
      <c r="A18" s="13"/>
      <c r="W18" s="15" t="s">
        <v>30</v>
      </c>
      <c r="AC18" s="44"/>
    </row>
    <row r="19" spans="1:29" s="11" customFormat="1" ht="18" customHeight="1" thickBot="1">
      <c r="A19" s="16"/>
      <c r="B19" s="77" t="s">
        <v>31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9"/>
      <c r="U19" s="18" t="s">
        <v>403</v>
      </c>
      <c r="V19" s="17" t="s">
        <v>33</v>
      </c>
      <c r="W19" s="18" t="s">
        <v>404</v>
      </c>
      <c r="AA19" s="406" t="s">
        <v>398</v>
      </c>
      <c r="AC19" s="44"/>
    </row>
    <row r="20" spans="1:29" ht="12.75" customHeight="1">
      <c r="A20" s="19" t="s">
        <v>35</v>
      </c>
      <c r="B20" s="58" t="s">
        <v>36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388">
        <f>U21+U29+U37</f>
        <v>512514</v>
      </c>
      <c r="V20" s="388">
        <f>V21+V29+V37</f>
        <v>0</v>
      </c>
      <c r="W20" s="388">
        <f>W21+W29+W37</f>
        <v>521797</v>
      </c>
      <c r="X20" s="310">
        <f t="shared" ref="X20:X51" si="0">IF(U20="",0,U20)</f>
        <v>512514</v>
      </c>
      <c r="Y20" s="310">
        <f t="shared" ref="Y20:Y51" si="1">IF(V20="",0,V20)</f>
        <v>0</v>
      </c>
      <c r="Z20" s="310">
        <f t="shared" ref="Z20:Z51" si="2">IF(W20="",0,W20)</f>
        <v>521797</v>
      </c>
      <c r="AA20" s="410">
        <f>W20-U20</f>
        <v>9283</v>
      </c>
      <c r="AB20" s="310"/>
      <c r="AC20" s="186"/>
    </row>
    <row r="21" spans="1:29" ht="12.75" customHeight="1">
      <c r="A21" s="84" t="s">
        <v>37</v>
      </c>
      <c r="B21" s="60" t="s">
        <v>38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388"/>
      <c r="V21" s="389"/>
      <c r="W21" s="388"/>
      <c r="X21" s="310">
        <f t="shared" si="0"/>
        <v>0</v>
      </c>
      <c r="Y21" s="310">
        <f t="shared" si="1"/>
        <v>0</v>
      </c>
      <c r="Z21" s="310">
        <f t="shared" si="2"/>
        <v>0</v>
      </c>
      <c r="AA21" s="410">
        <f>W21-U21</f>
        <v>0</v>
      </c>
      <c r="AB21" s="310"/>
      <c r="AC21" s="186"/>
    </row>
    <row r="22" spans="1:29" ht="12.75" customHeight="1">
      <c r="A22" s="84" t="s">
        <v>39</v>
      </c>
      <c r="B22" s="60" t="s">
        <v>40</v>
      </c>
      <c r="C22" s="60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384"/>
      <c r="V22" s="385"/>
      <c r="W22" s="384"/>
      <c r="X22" s="310">
        <f t="shared" si="0"/>
        <v>0</v>
      </c>
      <c r="Y22" s="310">
        <f t="shared" si="1"/>
        <v>0</v>
      </c>
      <c r="Z22" s="310">
        <f t="shared" si="2"/>
        <v>0</v>
      </c>
      <c r="AA22" s="408"/>
      <c r="AB22" s="310"/>
      <c r="AC22" s="186"/>
    </row>
    <row r="23" spans="1:29" ht="12.75" customHeight="1">
      <c r="A23" s="84" t="s">
        <v>41</v>
      </c>
      <c r="B23" s="60" t="s">
        <v>42</v>
      </c>
      <c r="C23" s="60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384"/>
      <c r="V23" s="385"/>
      <c r="W23" s="384"/>
      <c r="X23" s="310">
        <f t="shared" si="0"/>
        <v>0</v>
      </c>
      <c r="Y23" s="310">
        <f t="shared" si="1"/>
        <v>0</v>
      </c>
      <c r="Z23" s="310">
        <f t="shared" si="2"/>
        <v>0</v>
      </c>
      <c r="AA23" s="408"/>
      <c r="AB23" s="310"/>
      <c r="AC23" s="186"/>
    </row>
    <row r="24" spans="1:29" ht="12.75" customHeight="1">
      <c r="A24" s="84" t="s">
        <v>43</v>
      </c>
      <c r="B24" s="60" t="s">
        <v>44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384"/>
      <c r="V24" s="385"/>
      <c r="W24" s="384"/>
      <c r="X24" s="310">
        <f t="shared" si="0"/>
        <v>0</v>
      </c>
      <c r="Y24" s="310">
        <f t="shared" si="1"/>
        <v>0</v>
      </c>
      <c r="Z24" s="310">
        <f t="shared" si="2"/>
        <v>0</v>
      </c>
      <c r="AA24" s="408"/>
      <c r="AB24" s="310"/>
      <c r="AC24" s="186"/>
    </row>
    <row r="25" spans="1:29" ht="12.75" customHeight="1">
      <c r="A25" s="84" t="s">
        <v>45</v>
      </c>
      <c r="B25" s="60" t="s">
        <v>46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384"/>
      <c r="V25" s="385"/>
      <c r="W25" s="384"/>
      <c r="X25" s="310">
        <f t="shared" si="0"/>
        <v>0</v>
      </c>
      <c r="Y25" s="310">
        <f t="shared" si="1"/>
        <v>0</v>
      </c>
      <c r="Z25" s="310">
        <f t="shared" si="2"/>
        <v>0</v>
      </c>
      <c r="AA25" s="412">
        <f>W25-U25</f>
        <v>0</v>
      </c>
      <c r="AB25" s="310"/>
      <c r="AC25" s="186"/>
    </row>
    <row r="26" spans="1:29" ht="12.75" customHeight="1">
      <c r="A26" s="84" t="s">
        <v>47</v>
      </c>
      <c r="B26" s="60" t="s">
        <v>48</v>
      </c>
      <c r="C26" s="60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384"/>
      <c r="V26" s="385"/>
      <c r="W26" s="384"/>
      <c r="X26" s="310">
        <f t="shared" si="0"/>
        <v>0</v>
      </c>
      <c r="Y26" s="310">
        <f t="shared" si="1"/>
        <v>0</v>
      </c>
      <c r="Z26" s="310">
        <f t="shared" si="2"/>
        <v>0</v>
      </c>
      <c r="AA26" s="408"/>
      <c r="AB26" s="310"/>
      <c r="AC26" s="186"/>
    </row>
    <row r="27" spans="1:29" ht="12.75" customHeight="1">
      <c r="A27" s="84" t="s">
        <v>49</v>
      </c>
      <c r="B27" s="60" t="s">
        <v>50</v>
      </c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384"/>
      <c r="V27" s="385"/>
      <c r="W27" s="384"/>
      <c r="X27" s="310">
        <f t="shared" si="0"/>
        <v>0</v>
      </c>
      <c r="Y27" s="310">
        <f t="shared" si="1"/>
        <v>0</v>
      </c>
      <c r="Z27" s="310">
        <f t="shared" si="2"/>
        <v>0</v>
      </c>
      <c r="AA27" s="408"/>
      <c r="AB27" s="310"/>
      <c r="AC27" s="186"/>
    </row>
    <row r="28" spans="1:29" ht="12.75" customHeight="1">
      <c r="A28" s="20" t="s">
        <v>51</v>
      </c>
      <c r="B28" s="60" t="s">
        <v>52</v>
      </c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384"/>
      <c r="V28" s="385"/>
      <c r="W28" s="384"/>
      <c r="X28" s="310">
        <f t="shared" si="0"/>
        <v>0</v>
      </c>
      <c r="Y28" s="310">
        <f t="shared" si="1"/>
        <v>0</v>
      </c>
      <c r="Z28" s="310">
        <f t="shared" si="2"/>
        <v>0</v>
      </c>
      <c r="AA28" s="408"/>
      <c r="AB28" s="310"/>
      <c r="AC28" s="186"/>
    </row>
    <row r="29" spans="1:29" ht="12.75" customHeight="1">
      <c r="A29" s="20" t="s">
        <v>53</v>
      </c>
      <c r="B29" s="60" t="s">
        <v>54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388">
        <f>U30+U31+U32+U34</f>
        <v>512494</v>
      </c>
      <c r="V29" s="388">
        <f>V30+V31+V32+V34</f>
        <v>0</v>
      </c>
      <c r="W29" s="388">
        <f>W30+W31+W32+W34</f>
        <v>521777</v>
      </c>
      <c r="X29" s="310">
        <f>IF(U29="",0,U29)</f>
        <v>512494</v>
      </c>
      <c r="Y29" s="310">
        <f t="shared" si="1"/>
        <v>0</v>
      </c>
      <c r="Z29" s="310">
        <f>IF(W29="",0,W29)</f>
        <v>521777</v>
      </c>
      <c r="AA29" s="410">
        <f>W29-U29</f>
        <v>9283</v>
      </c>
      <c r="AB29" s="310"/>
    </row>
    <row r="30" spans="1:29" ht="12.75" customHeight="1">
      <c r="A30" s="20" t="s">
        <v>55</v>
      </c>
      <c r="B30" s="60" t="s">
        <v>56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384">
        <v>322215</v>
      </c>
      <c r="V30" s="385"/>
      <c r="W30" s="384">
        <v>363466</v>
      </c>
      <c r="X30" s="310">
        <f t="shared" si="0"/>
        <v>322215</v>
      </c>
      <c r="Y30" s="310">
        <f t="shared" si="1"/>
        <v>0</v>
      </c>
      <c r="Z30" s="310">
        <f t="shared" si="2"/>
        <v>363466</v>
      </c>
      <c r="AA30" s="408">
        <f>W30-U30</f>
        <v>41251</v>
      </c>
      <c r="AB30" s="310"/>
    </row>
    <row r="31" spans="1:29" ht="12.75" customHeight="1">
      <c r="A31" s="20" t="s">
        <v>57</v>
      </c>
      <c r="B31" s="60" t="s">
        <v>58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384">
        <v>108570</v>
      </c>
      <c r="V31" s="385"/>
      <c r="W31" s="384">
        <v>93774</v>
      </c>
      <c r="X31" s="310">
        <f t="shared" si="0"/>
        <v>108570</v>
      </c>
      <c r="Y31" s="310">
        <f t="shared" si="1"/>
        <v>0</v>
      </c>
      <c r="Z31" s="310">
        <f t="shared" si="2"/>
        <v>93774</v>
      </c>
      <c r="AA31" s="408">
        <f>W31-U31</f>
        <v>-14796</v>
      </c>
      <c r="AB31" s="310"/>
    </row>
    <row r="32" spans="1:29" ht="12.75" customHeight="1">
      <c r="A32" s="20" t="s">
        <v>59</v>
      </c>
      <c r="B32" s="60" t="s">
        <v>60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384">
        <v>43089</v>
      </c>
      <c r="V32" s="385"/>
      <c r="W32" s="384">
        <v>40363</v>
      </c>
      <c r="X32" s="310">
        <f t="shared" si="0"/>
        <v>43089</v>
      </c>
      <c r="Y32" s="310">
        <f t="shared" si="1"/>
        <v>0</v>
      </c>
      <c r="Z32" s="310">
        <f t="shared" si="2"/>
        <v>40363</v>
      </c>
      <c r="AA32" s="408">
        <f>W32-U32</f>
        <v>-2726</v>
      </c>
      <c r="AB32" s="310"/>
    </row>
    <row r="33" spans="1:28" ht="12.75" customHeight="1">
      <c r="A33" s="20" t="s">
        <v>61</v>
      </c>
      <c r="B33" s="60" t="s">
        <v>62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384"/>
      <c r="V33" s="385"/>
      <c r="W33" s="384"/>
      <c r="X33" s="310">
        <f t="shared" si="0"/>
        <v>0</v>
      </c>
      <c r="Y33" s="310">
        <f t="shared" si="1"/>
        <v>0</v>
      </c>
      <c r="Z33" s="310">
        <f t="shared" si="2"/>
        <v>0</v>
      </c>
      <c r="AA33" s="408"/>
      <c r="AB33" s="310"/>
    </row>
    <row r="34" spans="1:28" ht="12.75" customHeight="1">
      <c r="A34" s="20" t="s">
        <v>63</v>
      </c>
      <c r="B34" s="60" t="s">
        <v>64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384">
        <v>38620</v>
      </c>
      <c r="V34" s="385"/>
      <c r="W34" s="384">
        <v>24174</v>
      </c>
      <c r="X34" s="310">
        <f t="shared" si="0"/>
        <v>38620</v>
      </c>
      <c r="Y34" s="310">
        <f t="shared" si="1"/>
        <v>0</v>
      </c>
      <c r="Z34" s="310">
        <f t="shared" si="2"/>
        <v>24174</v>
      </c>
      <c r="AA34" s="408">
        <f>W34-U34</f>
        <v>-14446</v>
      </c>
      <c r="AB34" s="310"/>
    </row>
    <row r="35" spans="1:28" ht="12.75" customHeight="1">
      <c r="A35" s="20" t="s">
        <v>65</v>
      </c>
      <c r="B35" s="60" t="s">
        <v>66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384"/>
      <c r="V35" s="385"/>
      <c r="W35" s="384"/>
      <c r="X35" s="310">
        <f t="shared" si="0"/>
        <v>0</v>
      </c>
      <c r="Y35" s="310">
        <f t="shared" si="1"/>
        <v>0</v>
      </c>
      <c r="Z35" s="310">
        <f t="shared" si="2"/>
        <v>0</v>
      </c>
      <c r="AA35" s="408"/>
      <c r="AB35" s="310"/>
    </row>
    <row r="36" spans="1:28" ht="12.75" customHeight="1">
      <c r="A36" s="20" t="s">
        <v>67</v>
      </c>
      <c r="B36" s="60" t="s">
        <v>68</v>
      </c>
      <c r="C36" s="60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384"/>
      <c r="V36" s="385"/>
      <c r="W36" s="384"/>
      <c r="X36" s="310">
        <f t="shared" si="0"/>
        <v>0</v>
      </c>
      <c r="Y36" s="310">
        <f t="shared" si="1"/>
        <v>0</v>
      </c>
      <c r="Z36" s="310">
        <f t="shared" si="2"/>
        <v>0</v>
      </c>
      <c r="AA36" s="408"/>
      <c r="AB36" s="310"/>
    </row>
    <row r="37" spans="1:28" ht="12.75" customHeight="1">
      <c r="A37" s="20" t="s">
        <v>69</v>
      </c>
      <c r="B37" s="60" t="s">
        <v>70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388">
        <v>20</v>
      </c>
      <c r="V37" s="389"/>
      <c r="W37" s="388">
        <f>W39+W40</f>
        <v>20</v>
      </c>
      <c r="X37" s="310">
        <f t="shared" si="0"/>
        <v>20</v>
      </c>
      <c r="Y37" s="310">
        <f t="shared" si="1"/>
        <v>0</v>
      </c>
      <c r="Z37" s="310">
        <f t="shared" si="2"/>
        <v>20</v>
      </c>
      <c r="AA37" s="410">
        <f>W37-U37</f>
        <v>0</v>
      </c>
      <c r="AB37" s="310"/>
    </row>
    <row r="38" spans="1:28" ht="12.75" customHeight="1">
      <c r="A38" s="20" t="s">
        <v>71</v>
      </c>
      <c r="B38" s="60" t="s">
        <v>72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384"/>
      <c r="V38" s="385"/>
      <c r="W38" s="384"/>
      <c r="X38" s="310">
        <f t="shared" si="0"/>
        <v>0</v>
      </c>
      <c r="Y38" s="310">
        <f t="shared" si="1"/>
        <v>0</v>
      </c>
      <c r="Z38" s="310">
        <f t="shared" si="2"/>
        <v>0</v>
      </c>
      <c r="AA38" s="408"/>
      <c r="AB38" s="310"/>
    </row>
    <row r="39" spans="1:28" ht="12.75" customHeight="1">
      <c r="A39" s="20" t="s">
        <v>73</v>
      </c>
      <c r="B39" s="60" t="s">
        <v>74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384"/>
      <c r="V39" s="385"/>
      <c r="W39" s="384"/>
      <c r="X39" s="310">
        <f t="shared" si="0"/>
        <v>0</v>
      </c>
      <c r="Y39" s="310">
        <f t="shared" si="1"/>
        <v>0</v>
      </c>
      <c r="Z39" s="310">
        <f t="shared" si="2"/>
        <v>0</v>
      </c>
      <c r="AA39" s="408"/>
      <c r="AB39" s="310"/>
    </row>
    <row r="40" spans="1:28" ht="12.75" customHeight="1">
      <c r="A40" s="20" t="s">
        <v>75</v>
      </c>
      <c r="B40" s="60" t="s">
        <v>76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384">
        <v>20</v>
      </c>
      <c r="V40" s="385"/>
      <c r="W40" s="384">
        <v>20</v>
      </c>
      <c r="X40" s="310">
        <f t="shared" si="0"/>
        <v>20</v>
      </c>
      <c r="Y40" s="310">
        <f t="shared" si="1"/>
        <v>0</v>
      </c>
      <c r="Z40" s="310">
        <f t="shared" si="2"/>
        <v>20</v>
      </c>
      <c r="AA40" s="408">
        <v>0</v>
      </c>
      <c r="AB40" s="310"/>
    </row>
    <row r="41" spans="1:28" ht="12.75" customHeight="1">
      <c r="A41" s="20" t="s">
        <v>77</v>
      </c>
      <c r="B41" s="314" t="s">
        <v>78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313"/>
      <c r="U41" s="384"/>
      <c r="V41" s="385"/>
      <c r="W41" s="384"/>
      <c r="X41" s="310">
        <f t="shared" si="0"/>
        <v>0</v>
      </c>
      <c r="Y41" s="310">
        <f t="shared" si="1"/>
        <v>0</v>
      </c>
      <c r="Z41" s="310">
        <f t="shared" si="2"/>
        <v>0</v>
      </c>
      <c r="AA41" s="408"/>
      <c r="AB41" s="310"/>
    </row>
    <row r="42" spans="1:28" ht="12.75" customHeight="1">
      <c r="A42" s="20" t="s">
        <v>79</v>
      </c>
      <c r="B42" s="60" t="s">
        <v>80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384"/>
      <c r="V42" s="385"/>
      <c r="W42" s="384"/>
      <c r="X42" s="310">
        <f t="shared" si="0"/>
        <v>0</v>
      </c>
      <c r="Y42" s="310">
        <f t="shared" si="1"/>
        <v>0</v>
      </c>
      <c r="Z42" s="310">
        <f t="shared" si="2"/>
        <v>0</v>
      </c>
      <c r="AA42" s="408"/>
      <c r="AB42" s="310"/>
    </row>
    <row r="43" spans="1:28" ht="12.75" customHeight="1">
      <c r="A43" s="20" t="s">
        <v>81</v>
      </c>
      <c r="B43" s="60" t="s">
        <v>82</v>
      </c>
      <c r="C43" s="60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384"/>
      <c r="V43" s="385"/>
      <c r="W43" s="384"/>
      <c r="X43" s="310">
        <f t="shared" si="0"/>
        <v>0</v>
      </c>
      <c r="Y43" s="310">
        <f t="shared" si="1"/>
        <v>0</v>
      </c>
      <c r="Z43" s="310">
        <f t="shared" si="2"/>
        <v>0</v>
      </c>
      <c r="AA43" s="408"/>
      <c r="AB43" s="310"/>
    </row>
    <row r="44" spans="1:28" ht="12.75" customHeight="1">
      <c r="A44" s="20" t="s">
        <v>83</v>
      </c>
      <c r="B44" s="60" t="s">
        <v>84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384"/>
      <c r="V44" s="385"/>
      <c r="W44" s="384"/>
      <c r="X44" s="310">
        <f t="shared" si="0"/>
        <v>0</v>
      </c>
      <c r="Y44" s="310">
        <f t="shared" si="1"/>
        <v>0</v>
      </c>
      <c r="Z44" s="310">
        <f t="shared" si="2"/>
        <v>0</v>
      </c>
      <c r="AA44" s="408"/>
      <c r="AB44" s="310"/>
    </row>
    <row r="45" spans="1:28" ht="12.75" customHeight="1">
      <c r="A45" s="20" t="s">
        <v>85</v>
      </c>
      <c r="B45" s="62" t="s">
        <v>86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388">
        <f>U46+U53+U64</f>
        <v>260212</v>
      </c>
      <c r="V45" s="388">
        <f>V46+V53+V64</f>
        <v>0</v>
      </c>
      <c r="W45" s="388">
        <f>W46+W53+W64</f>
        <v>303920</v>
      </c>
      <c r="X45" s="310">
        <f t="shared" si="0"/>
        <v>260212</v>
      </c>
      <c r="Y45" s="310">
        <f t="shared" si="1"/>
        <v>0</v>
      </c>
      <c r="Z45" s="310">
        <f t="shared" si="2"/>
        <v>303920</v>
      </c>
      <c r="AA45" s="410">
        <f>W45-U45</f>
        <v>43708</v>
      </c>
      <c r="AB45" s="310"/>
    </row>
    <row r="46" spans="1:28" ht="12.75" customHeight="1">
      <c r="A46" s="20" t="s">
        <v>87</v>
      </c>
      <c r="B46" s="60" t="s">
        <v>88</v>
      </c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388">
        <f>U47+U49+U50+U51</f>
        <v>4262</v>
      </c>
      <c r="V46" s="388">
        <f>V47+V49+V50+V51</f>
        <v>0</v>
      </c>
      <c r="W46" s="388">
        <f>W47+W49+W50+W51</f>
        <v>9665</v>
      </c>
      <c r="X46" s="310">
        <f t="shared" si="0"/>
        <v>4262</v>
      </c>
      <c r="Y46" s="310">
        <f t="shared" si="1"/>
        <v>0</v>
      </c>
      <c r="Z46" s="310">
        <f t="shared" si="2"/>
        <v>9665</v>
      </c>
      <c r="AA46" s="410">
        <f>W46-U46</f>
        <v>5403</v>
      </c>
      <c r="AB46" s="310"/>
    </row>
    <row r="47" spans="1:28" ht="12.75" customHeight="1">
      <c r="A47" s="20" t="s">
        <v>89</v>
      </c>
      <c r="B47" s="60" t="s">
        <v>90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384">
        <v>2552</v>
      </c>
      <c r="V47" s="385"/>
      <c r="W47" s="384">
        <v>4610</v>
      </c>
      <c r="X47" s="310">
        <f t="shared" si="0"/>
        <v>2552</v>
      </c>
      <c r="Y47" s="310">
        <f t="shared" si="1"/>
        <v>0</v>
      </c>
      <c r="Z47" s="310">
        <f t="shared" si="2"/>
        <v>4610</v>
      </c>
      <c r="AA47" s="408">
        <f>W47-U47</f>
        <v>2058</v>
      </c>
      <c r="AB47" s="310"/>
    </row>
    <row r="48" spans="1:28" ht="12.75" customHeight="1">
      <c r="A48" s="20" t="s">
        <v>91</v>
      </c>
      <c r="B48" s="60" t="s">
        <v>92</v>
      </c>
      <c r="C48" s="60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384"/>
      <c r="V48" s="385"/>
      <c r="W48" s="384"/>
      <c r="X48" s="310">
        <f t="shared" si="0"/>
        <v>0</v>
      </c>
      <c r="Y48" s="310">
        <f t="shared" si="1"/>
        <v>0</v>
      </c>
      <c r="Z48" s="310">
        <f t="shared" si="2"/>
        <v>0</v>
      </c>
      <c r="AA48" s="408"/>
      <c r="AB48" s="310"/>
    </row>
    <row r="49" spans="1:28" ht="12.75" customHeight="1">
      <c r="A49" s="20" t="s">
        <v>93</v>
      </c>
      <c r="B49" s="60" t="s">
        <v>94</v>
      </c>
      <c r="C49" s="60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384">
        <v>105</v>
      </c>
      <c r="V49" s="385"/>
      <c r="W49" s="384">
        <v>105</v>
      </c>
      <c r="X49" s="310">
        <f t="shared" si="0"/>
        <v>105</v>
      </c>
      <c r="Y49" s="310">
        <f t="shared" si="1"/>
        <v>0</v>
      </c>
      <c r="Z49" s="310">
        <f t="shared" si="2"/>
        <v>105</v>
      </c>
      <c r="AA49" s="408">
        <f>W49-U49</f>
        <v>0</v>
      </c>
      <c r="AB49" s="310"/>
    </row>
    <row r="50" spans="1:28" ht="12.75" customHeight="1">
      <c r="A50" s="20" t="s">
        <v>95</v>
      </c>
      <c r="B50" s="60" t="s">
        <v>96</v>
      </c>
      <c r="C50" s="60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384">
        <v>629</v>
      </c>
      <c r="V50" s="385"/>
      <c r="W50" s="384">
        <v>3977</v>
      </c>
      <c r="X50" s="310">
        <f t="shared" si="0"/>
        <v>629</v>
      </c>
      <c r="Y50" s="310">
        <f t="shared" si="1"/>
        <v>0</v>
      </c>
      <c r="Z50" s="310">
        <f t="shared" si="2"/>
        <v>3977</v>
      </c>
      <c r="AA50" s="408">
        <f>W50-U50</f>
        <v>3348</v>
      </c>
      <c r="AB50" s="310"/>
    </row>
    <row r="51" spans="1:28" ht="12.75" customHeight="1">
      <c r="A51" s="20" t="s">
        <v>97</v>
      </c>
      <c r="B51" s="60" t="s">
        <v>98</v>
      </c>
      <c r="C51" s="60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384">
        <v>976</v>
      </c>
      <c r="V51" s="385"/>
      <c r="W51" s="384">
        <v>973</v>
      </c>
      <c r="X51" s="310">
        <f t="shared" si="0"/>
        <v>976</v>
      </c>
      <c r="Y51" s="310">
        <f t="shared" si="1"/>
        <v>0</v>
      </c>
      <c r="Z51" s="310">
        <f t="shared" si="2"/>
        <v>973</v>
      </c>
      <c r="AA51" s="408">
        <f>W51-U51</f>
        <v>-3</v>
      </c>
      <c r="AB51" s="310"/>
    </row>
    <row r="52" spans="1:28" ht="12.75" customHeight="1">
      <c r="A52" s="20" t="s">
        <v>99</v>
      </c>
      <c r="B52" s="60" t="s">
        <v>100</v>
      </c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384"/>
      <c r="V52" s="385"/>
      <c r="W52" s="384"/>
      <c r="X52" s="310">
        <f t="shared" ref="X52:X71" si="3">IF(U52="",0,U52)</f>
        <v>0</v>
      </c>
      <c r="Y52" s="310">
        <f t="shared" ref="Y52:Y72" si="4">IF(V52="",0,V52)</f>
        <v>0</v>
      </c>
      <c r="Z52" s="310">
        <f t="shared" ref="Z52:Z71" si="5">IF(W52="",0,W52)</f>
        <v>0</v>
      </c>
      <c r="AA52" s="408"/>
      <c r="AB52" s="310"/>
    </row>
    <row r="53" spans="1:28" ht="12.75" customHeight="1">
      <c r="A53" s="20" t="s">
        <v>101</v>
      </c>
      <c r="B53" s="60" t="s">
        <v>102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388">
        <f>U54+U58</f>
        <v>144263</v>
      </c>
      <c r="V53" s="388">
        <f>V54+V58</f>
        <v>0</v>
      </c>
      <c r="W53" s="388">
        <f>W54+W58+W55</f>
        <v>144755</v>
      </c>
      <c r="X53" s="310">
        <f t="shared" si="3"/>
        <v>144263</v>
      </c>
      <c r="Y53" s="310">
        <f t="shared" si="4"/>
        <v>0</v>
      </c>
      <c r="Z53" s="310">
        <f t="shared" si="5"/>
        <v>144755</v>
      </c>
      <c r="AA53" s="410">
        <f>W53-U53</f>
        <v>492</v>
      </c>
      <c r="AB53" s="310"/>
    </row>
    <row r="54" spans="1:28" ht="12.75" customHeight="1">
      <c r="A54" s="20" t="s">
        <v>103</v>
      </c>
      <c r="B54" s="60" t="s">
        <v>104</v>
      </c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384">
        <v>129838</v>
      </c>
      <c r="V54" s="385"/>
      <c r="W54" s="384">
        <v>140060</v>
      </c>
      <c r="X54" s="310">
        <f t="shared" si="3"/>
        <v>129838</v>
      </c>
      <c r="Y54" s="310">
        <f t="shared" si="4"/>
        <v>0</v>
      </c>
      <c r="Z54" s="310">
        <f t="shared" si="5"/>
        <v>140060</v>
      </c>
      <c r="AA54" s="408">
        <f>W54-U54</f>
        <v>10222</v>
      </c>
      <c r="AB54" s="310"/>
    </row>
    <row r="55" spans="1:28" ht="12.75" customHeight="1">
      <c r="A55" s="20" t="s">
        <v>105</v>
      </c>
      <c r="B55" s="60" t="s">
        <v>106</v>
      </c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384"/>
      <c r="V55" s="385"/>
      <c r="W55" s="384">
        <v>507</v>
      </c>
      <c r="X55" s="310">
        <f t="shared" si="3"/>
        <v>0</v>
      </c>
      <c r="Y55" s="310">
        <f t="shared" si="4"/>
        <v>0</v>
      </c>
      <c r="Z55" s="310">
        <f t="shared" si="5"/>
        <v>507</v>
      </c>
      <c r="AA55" s="408"/>
      <c r="AB55" s="310"/>
    </row>
    <row r="56" spans="1:28" ht="12.75" customHeight="1">
      <c r="A56" s="20" t="s">
        <v>107</v>
      </c>
      <c r="B56" s="314" t="s">
        <v>108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313"/>
      <c r="U56" s="384"/>
      <c r="V56" s="385"/>
      <c r="W56" s="384"/>
      <c r="X56" s="310">
        <f t="shared" si="3"/>
        <v>0</v>
      </c>
      <c r="Y56" s="310">
        <f t="shared" si="4"/>
        <v>0</v>
      </c>
      <c r="Z56" s="310">
        <f t="shared" si="5"/>
        <v>0</v>
      </c>
      <c r="AA56" s="408"/>
      <c r="AB56" s="310"/>
    </row>
    <row r="57" spans="1:28" ht="12.75" customHeight="1">
      <c r="A57" s="20" t="s">
        <v>109</v>
      </c>
      <c r="B57" s="60" t="s">
        <v>110</v>
      </c>
      <c r="C57" s="60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384"/>
      <c r="V57" s="385"/>
      <c r="W57" s="384"/>
      <c r="X57" s="310">
        <f t="shared" si="3"/>
        <v>0</v>
      </c>
      <c r="Y57" s="310">
        <f t="shared" si="4"/>
        <v>0</v>
      </c>
      <c r="Z57" s="310">
        <f t="shared" si="5"/>
        <v>0</v>
      </c>
      <c r="AA57" s="408"/>
      <c r="AB57" s="310"/>
    </row>
    <row r="58" spans="1:28" ht="12.75" customHeight="1">
      <c r="A58" s="20" t="s">
        <v>111</v>
      </c>
      <c r="B58" s="60" t="s">
        <v>112</v>
      </c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384">
        <v>14425</v>
      </c>
      <c r="V58" s="398"/>
      <c r="W58" s="384">
        <v>4188</v>
      </c>
      <c r="X58" s="310">
        <f t="shared" si="3"/>
        <v>14425</v>
      </c>
      <c r="Y58" s="310">
        <f t="shared" si="4"/>
        <v>0</v>
      </c>
      <c r="Z58" s="310">
        <f t="shared" si="5"/>
        <v>4188</v>
      </c>
      <c r="AA58" s="408">
        <f>W58-U58</f>
        <v>-10237</v>
      </c>
      <c r="AB58" s="310"/>
    </row>
    <row r="59" spans="1:28" ht="12.75" customHeight="1">
      <c r="A59" s="20" t="s">
        <v>113</v>
      </c>
      <c r="B59" s="60" t="s">
        <v>114</v>
      </c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397"/>
      <c r="V59" s="399"/>
      <c r="W59" s="397"/>
      <c r="X59" s="310">
        <f t="shared" si="3"/>
        <v>0</v>
      </c>
      <c r="Y59" s="310">
        <f t="shared" si="4"/>
        <v>0</v>
      </c>
      <c r="Z59" s="310">
        <f t="shared" si="5"/>
        <v>0</v>
      </c>
      <c r="AA59" s="408"/>
      <c r="AB59" s="310"/>
    </row>
    <row r="60" spans="1:28" ht="12.75" customHeight="1">
      <c r="A60" s="20" t="s">
        <v>115</v>
      </c>
      <c r="B60" s="60" t="s">
        <v>116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384"/>
      <c r="V60" s="398"/>
      <c r="W60" s="384"/>
      <c r="X60" s="310">
        <f t="shared" si="3"/>
        <v>0</v>
      </c>
      <c r="Y60" s="310">
        <f t="shared" si="4"/>
        <v>0</v>
      </c>
      <c r="Z60" s="310">
        <f t="shared" si="5"/>
        <v>0</v>
      </c>
      <c r="AA60" s="408"/>
      <c r="AB60" s="310"/>
    </row>
    <row r="61" spans="1:28" ht="12.75" customHeight="1">
      <c r="A61" s="20" t="s">
        <v>117</v>
      </c>
      <c r="B61" s="60" t="s">
        <v>118</v>
      </c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384"/>
      <c r="V61" s="398"/>
      <c r="W61" s="384"/>
      <c r="X61" s="310">
        <f t="shared" si="3"/>
        <v>0</v>
      </c>
      <c r="Y61" s="310">
        <f t="shared" si="4"/>
        <v>0</v>
      </c>
      <c r="Z61" s="310">
        <f t="shared" si="5"/>
        <v>0</v>
      </c>
      <c r="AA61" s="408"/>
      <c r="AB61" s="310"/>
    </row>
    <row r="62" spans="1:28" ht="12.75" customHeight="1">
      <c r="A62" s="20" t="s">
        <v>119</v>
      </c>
      <c r="B62" s="60" t="s">
        <v>120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384"/>
      <c r="V62" s="398"/>
      <c r="W62" s="384"/>
      <c r="X62" s="310">
        <f t="shared" si="3"/>
        <v>0</v>
      </c>
      <c r="Y62" s="310">
        <f t="shared" si="4"/>
        <v>0</v>
      </c>
      <c r="Z62" s="310">
        <f t="shared" si="5"/>
        <v>0</v>
      </c>
      <c r="AA62" s="408"/>
      <c r="AB62" s="310"/>
    </row>
    <row r="63" spans="1:28" ht="12.75" customHeight="1">
      <c r="A63" s="20" t="s">
        <v>121</v>
      </c>
      <c r="B63" s="60" t="s">
        <v>122</v>
      </c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384"/>
      <c r="V63" s="398"/>
      <c r="W63" s="384"/>
      <c r="X63" s="310">
        <f t="shared" si="3"/>
        <v>0</v>
      </c>
      <c r="Y63" s="310">
        <f t="shared" si="4"/>
        <v>0</v>
      </c>
      <c r="Z63" s="310">
        <f t="shared" si="5"/>
        <v>0</v>
      </c>
      <c r="AA63" s="408"/>
      <c r="AB63" s="310"/>
    </row>
    <row r="64" spans="1:28" ht="12.75" customHeight="1">
      <c r="A64" s="20" t="s">
        <v>123</v>
      </c>
      <c r="B64" s="60" t="s">
        <v>124</v>
      </c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388">
        <f>U65+U66</f>
        <v>111687</v>
      </c>
      <c r="V64" s="388">
        <f>V65+V66</f>
        <v>0</v>
      </c>
      <c r="W64" s="388">
        <f>W65+W66</f>
        <v>149500</v>
      </c>
      <c r="X64" s="310">
        <f>IF(U64="",0,U64)</f>
        <v>111687</v>
      </c>
      <c r="Y64" s="310">
        <f t="shared" si="4"/>
        <v>0</v>
      </c>
      <c r="Z64" s="310">
        <f>IF(W64="",0,W64)</f>
        <v>149500</v>
      </c>
      <c r="AA64" s="410">
        <f t="shared" ref="AA64:AA69" si="6">W64-U64</f>
        <v>37813</v>
      </c>
      <c r="AB64" s="310"/>
    </row>
    <row r="65" spans="1:29" ht="12.75" customHeight="1">
      <c r="A65" s="20" t="s">
        <v>125</v>
      </c>
      <c r="B65" s="60" t="s">
        <v>126</v>
      </c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384">
        <v>1267</v>
      </c>
      <c r="V65" s="398"/>
      <c r="W65" s="384">
        <v>531</v>
      </c>
      <c r="X65" s="310">
        <f t="shared" si="3"/>
        <v>1267</v>
      </c>
      <c r="Y65" s="310">
        <f t="shared" si="4"/>
        <v>0</v>
      </c>
      <c r="Z65" s="310">
        <f t="shared" si="5"/>
        <v>531</v>
      </c>
      <c r="AA65" s="408">
        <f t="shared" si="6"/>
        <v>-736</v>
      </c>
      <c r="AB65" s="310"/>
    </row>
    <row r="66" spans="1:29" ht="12.75" customHeight="1">
      <c r="A66" s="20" t="s">
        <v>127</v>
      </c>
      <c r="B66" s="60" t="s">
        <v>128</v>
      </c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384">
        <v>110420</v>
      </c>
      <c r="V66" s="398"/>
      <c r="W66" s="384">
        <v>148969</v>
      </c>
      <c r="X66" s="310">
        <f t="shared" si="3"/>
        <v>110420</v>
      </c>
      <c r="Y66" s="310">
        <f t="shared" si="4"/>
        <v>0</v>
      </c>
      <c r="Z66" s="310">
        <f t="shared" si="5"/>
        <v>148969</v>
      </c>
      <c r="AA66" s="408">
        <f t="shared" si="6"/>
        <v>38549</v>
      </c>
      <c r="AB66" s="310"/>
    </row>
    <row r="67" spans="1:29" ht="12.75" customHeight="1">
      <c r="A67" s="20" t="s">
        <v>129</v>
      </c>
      <c r="B67" s="62" t="s">
        <v>130</v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388">
        <v>13275</v>
      </c>
      <c r="V67" s="388">
        <f>V68+V69</f>
        <v>0</v>
      </c>
      <c r="W67" s="388">
        <f>SUM(W68:W70)</f>
        <v>8032</v>
      </c>
      <c r="X67" s="310">
        <f t="shared" si="3"/>
        <v>13275</v>
      </c>
      <c r="Y67" s="310">
        <f t="shared" si="4"/>
        <v>0</v>
      </c>
      <c r="Z67" s="310">
        <f t="shared" si="5"/>
        <v>8032</v>
      </c>
      <c r="AA67" s="410">
        <f t="shared" si="6"/>
        <v>-5243</v>
      </c>
      <c r="AB67" s="310"/>
    </row>
    <row r="68" spans="1:29" ht="12.75" customHeight="1">
      <c r="A68" s="20" t="s">
        <v>131</v>
      </c>
      <c r="B68" s="60" t="s">
        <v>132</v>
      </c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384">
        <v>3303</v>
      </c>
      <c r="V68" s="398"/>
      <c r="W68" s="384">
        <v>290</v>
      </c>
      <c r="X68" s="310">
        <f t="shared" si="3"/>
        <v>3303</v>
      </c>
      <c r="Y68" s="310">
        <f t="shared" si="4"/>
        <v>0</v>
      </c>
      <c r="Z68" s="310">
        <f t="shared" si="5"/>
        <v>290</v>
      </c>
      <c r="AA68" s="408">
        <f t="shared" si="6"/>
        <v>-3013</v>
      </c>
      <c r="AB68" s="310"/>
    </row>
    <row r="69" spans="1:29" ht="12.75" customHeight="1">
      <c r="A69" s="20" t="s">
        <v>133</v>
      </c>
      <c r="B69" s="60" t="s">
        <v>134</v>
      </c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384">
        <v>9972</v>
      </c>
      <c r="V69" s="398"/>
      <c r="W69" s="384">
        <v>7742</v>
      </c>
      <c r="X69" s="310">
        <f t="shared" si="3"/>
        <v>9972</v>
      </c>
      <c r="Y69" s="310">
        <f t="shared" si="4"/>
        <v>0</v>
      </c>
      <c r="Z69" s="310">
        <f t="shared" si="5"/>
        <v>7742</v>
      </c>
      <c r="AA69" s="408">
        <f t="shared" si="6"/>
        <v>-2230</v>
      </c>
      <c r="AB69" s="310"/>
    </row>
    <row r="70" spans="1:29" ht="12.75" customHeight="1">
      <c r="A70" s="20" t="s">
        <v>135</v>
      </c>
      <c r="B70" s="60" t="s">
        <v>136</v>
      </c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384"/>
      <c r="V70" s="398"/>
      <c r="W70" s="384"/>
      <c r="X70" s="310">
        <f t="shared" si="3"/>
        <v>0</v>
      </c>
      <c r="Y70" s="310">
        <f t="shared" si="4"/>
        <v>0</v>
      </c>
      <c r="Z70" s="310">
        <f t="shared" si="5"/>
        <v>0</v>
      </c>
      <c r="AA70" s="408"/>
      <c r="AB70" s="310"/>
    </row>
    <row r="71" spans="1:29" ht="12.75" customHeight="1" thickBot="1">
      <c r="A71" s="20"/>
      <c r="B71" s="60"/>
      <c r="C71" s="60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400"/>
      <c r="V71" s="401"/>
      <c r="W71" s="400"/>
      <c r="X71" s="310">
        <f t="shared" si="3"/>
        <v>0</v>
      </c>
      <c r="Y71" s="310">
        <f t="shared" si="4"/>
        <v>0</v>
      </c>
      <c r="Z71" s="310">
        <f t="shared" si="5"/>
        <v>0</v>
      </c>
      <c r="AA71" s="408"/>
      <c r="AB71" s="310"/>
    </row>
    <row r="72" spans="1:29" ht="13.5" customHeight="1" thickBot="1">
      <c r="A72" s="91" t="s">
        <v>137</v>
      </c>
      <c r="B72" s="81" t="s">
        <v>138</v>
      </c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395">
        <f>U20+U45+U67</f>
        <v>786001</v>
      </c>
      <c r="V72" s="395">
        <f>V20+V45+V67</f>
        <v>0</v>
      </c>
      <c r="W72" s="395">
        <f>W20+W45+W67</f>
        <v>833749</v>
      </c>
      <c r="X72" s="413">
        <f>IF(U72="",0,U72)</f>
        <v>786001</v>
      </c>
      <c r="Y72" s="413">
        <f t="shared" si="4"/>
        <v>0</v>
      </c>
      <c r="Z72" s="413">
        <f>IF(W72="",0,W72)</f>
        <v>833749</v>
      </c>
      <c r="AA72" s="409">
        <f>W72-U72</f>
        <v>47748</v>
      </c>
      <c r="AB72" s="310"/>
    </row>
    <row r="73" spans="1:29">
      <c r="W73" s="355"/>
    </row>
    <row r="74" spans="1:29">
      <c r="W74" s="355"/>
    </row>
    <row r="76" spans="1:29" ht="15">
      <c r="A76" s="92" t="s">
        <v>24</v>
      </c>
      <c r="B76" s="21"/>
      <c r="C76" s="21"/>
      <c r="D76" s="21"/>
      <c r="E76" s="421" t="s">
        <v>406</v>
      </c>
      <c r="F76" s="421"/>
      <c r="G76" s="421"/>
      <c r="H76" s="421"/>
      <c r="I76" s="421"/>
      <c r="J76" s="421"/>
      <c r="K76" s="421"/>
      <c r="L76" s="421"/>
      <c r="M76" s="421"/>
      <c r="N76" s="22"/>
      <c r="U76" s="7"/>
      <c r="V76" s="6"/>
      <c r="W76" s="6"/>
    </row>
    <row r="77" spans="1:29" s="5" customFormat="1" ht="15">
      <c r="A77" s="21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6" t="s">
        <v>25</v>
      </c>
      <c r="R77" s="26"/>
      <c r="S77" s="26"/>
      <c r="T77" s="24"/>
      <c r="U77" s="8" t="s">
        <v>26</v>
      </c>
      <c r="V77" s="9"/>
      <c r="W77" s="9"/>
      <c r="AC77" s="376"/>
    </row>
    <row r="78" spans="1:29" s="5" customFormat="1" ht="15">
      <c r="A78" s="21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8" t="s">
        <v>27</v>
      </c>
      <c r="V78" s="8"/>
      <c r="W78" s="9"/>
      <c r="AC78" s="376"/>
    </row>
    <row r="79" spans="1:29" s="5" customFormat="1" ht="15">
      <c r="A79" s="21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8"/>
      <c r="V79" s="8"/>
      <c r="W79" s="9"/>
      <c r="AC79" s="376"/>
    </row>
    <row r="80" spans="1:29" ht="15">
      <c r="B80" s="10">
        <f t="shared" ref="B80:R80" si="7">B2</f>
        <v>1</v>
      </c>
      <c r="C80" s="10">
        <f t="shared" si="7"/>
        <v>1</v>
      </c>
      <c r="D80" s="10">
        <f t="shared" si="7"/>
        <v>3</v>
      </c>
      <c r="E80" s="10">
        <f t="shared" si="7"/>
        <v>0</v>
      </c>
      <c r="F80" s="10">
        <f t="shared" si="7"/>
        <v>0</v>
      </c>
      <c r="G80" s="10">
        <f t="shared" si="7"/>
        <v>9</v>
      </c>
      <c r="H80" s="10">
        <f t="shared" si="7"/>
        <v>1</v>
      </c>
      <c r="I80" s="10">
        <f t="shared" si="7"/>
        <v>9</v>
      </c>
      <c r="J80" s="10">
        <f t="shared" si="7"/>
        <v>3</v>
      </c>
      <c r="K80" s="10">
        <f t="shared" si="7"/>
        <v>8</v>
      </c>
      <c r="L80" s="10">
        <f t="shared" si="7"/>
        <v>2</v>
      </c>
      <c r="M80" s="10">
        <f t="shared" si="7"/>
        <v>1</v>
      </c>
      <c r="N80" s="10">
        <f t="shared" si="7"/>
        <v>1</v>
      </c>
      <c r="O80" s="10">
        <f t="shared" si="7"/>
        <v>1</v>
      </c>
      <c r="P80" s="10">
        <f t="shared" si="7"/>
        <v>3</v>
      </c>
      <c r="Q80" s="10">
        <f t="shared" si="7"/>
        <v>1</v>
      </c>
      <c r="R80" s="10">
        <f t="shared" si="7"/>
        <v>8</v>
      </c>
    </row>
    <row r="81" spans="1:27" ht="5.25" customHeight="1">
      <c r="B81" s="13"/>
    </row>
    <row r="82" spans="1:27">
      <c r="B82" s="74" t="s">
        <v>1</v>
      </c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</row>
    <row r="83" spans="1:27">
      <c r="B83" s="13"/>
    </row>
    <row r="84" spans="1:27" ht="15">
      <c r="B84" s="10">
        <f t="shared" ref="B84:M84" si="8">B6</f>
        <v>1</v>
      </c>
      <c r="C84" s="10">
        <f t="shared" si="8"/>
        <v>8</v>
      </c>
      <c r="D84" s="10" t="str">
        <f t="shared" si="8"/>
        <v>-</v>
      </c>
      <c r="E84" s="10">
        <f t="shared" si="8"/>
        <v>0</v>
      </c>
      <c r="F84" s="10">
        <f t="shared" si="8"/>
        <v>9</v>
      </c>
      <c r="G84" s="10" t="str">
        <f t="shared" si="8"/>
        <v>-</v>
      </c>
      <c r="H84" s="10">
        <f t="shared" si="8"/>
        <v>1</v>
      </c>
      <c r="I84" s="10">
        <f t="shared" si="8"/>
        <v>0</v>
      </c>
      <c r="J84" s="10">
        <f t="shared" si="8"/>
        <v>1</v>
      </c>
      <c r="K84" s="10">
        <f t="shared" si="8"/>
        <v>0</v>
      </c>
      <c r="L84" s="10">
        <f t="shared" si="8"/>
        <v>9</v>
      </c>
      <c r="M84" s="10">
        <f t="shared" si="8"/>
        <v>6</v>
      </c>
    </row>
    <row r="85" spans="1:27" ht="4.5" customHeight="1">
      <c r="B85" s="13"/>
    </row>
    <row r="86" spans="1:27">
      <c r="B86" s="74" t="s">
        <v>5</v>
      </c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</row>
    <row r="87" spans="1:27" ht="28.5" customHeight="1"/>
    <row r="88" spans="1:27" ht="15.75"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346" t="str">
        <f>Q12</f>
        <v>MÜLLEX-KÖRMEND KFT</v>
      </c>
      <c r="S88" s="109"/>
      <c r="T88" s="109"/>
      <c r="U88" s="109"/>
      <c r="V88" s="109"/>
      <c r="W88" s="109"/>
    </row>
    <row r="89" spans="1:27" ht="15.75"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422" t="s">
        <v>402</v>
      </c>
      <c r="Q89" s="423"/>
      <c r="R89" s="423"/>
      <c r="S89" s="423"/>
      <c r="T89" s="423"/>
      <c r="U89" s="109"/>
      <c r="V89" s="109"/>
      <c r="W89" s="109"/>
    </row>
    <row r="90" spans="1:27" ht="15.75">
      <c r="R90" s="346" t="str">
        <f>Q14</f>
        <v>MÉRLEG</v>
      </c>
    </row>
    <row r="92" spans="1:27" ht="15">
      <c r="A92" s="75" t="s">
        <v>139</v>
      </c>
      <c r="B92" s="76"/>
      <c r="C92" s="76"/>
      <c r="D92" s="76"/>
      <c r="E92" s="76"/>
      <c r="F92" s="76"/>
      <c r="G92" s="76"/>
      <c r="H92" s="76"/>
      <c r="I92" s="76"/>
      <c r="J92" s="76"/>
      <c r="K92" s="76"/>
    </row>
    <row r="94" spans="1:27" ht="13.5" thickBot="1">
      <c r="W94" s="4" t="s">
        <v>30</v>
      </c>
    </row>
    <row r="95" spans="1:27" ht="32.25" thickBot="1">
      <c r="A95" s="67"/>
      <c r="B95" s="64" t="s">
        <v>31</v>
      </c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6"/>
      <c r="U95" s="403" t="s">
        <v>401</v>
      </c>
      <c r="V95" s="402" t="s">
        <v>33</v>
      </c>
      <c r="W95" s="403" t="s">
        <v>400</v>
      </c>
      <c r="AA95" s="411" t="s">
        <v>398</v>
      </c>
    </row>
    <row r="96" spans="1:27" ht="15.75">
      <c r="A96" s="27" t="s">
        <v>140</v>
      </c>
      <c r="B96" s="53" t="s">
        <v>141</v>
      </c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404">
        <f>SUM(U97:U104)</f>
        <v>471184</v>
      </c>
      <c r="V96" s="404">
        <f>SUM(V97:V104)</f>
        <v>0</v>
      </c>
      <c r="W96" s="404">
        <f>SUM(W97:W104)</f>
        <v>495069</v>
      </c>
      <c r="X96" s="1">
        <f t="shared" ref="X96:X138" si="9">IF(U96="",0,U96)</f>
        <v>471184</v>
      </c>
      <c r="Y96" s="1">
        <f t="shared" ref="Y96:Y138" si="10">IF(V96="",0,V96)</f>
        <v>0</v>
      </c>
      <c r="Z96" s="1">
        <f t="shared" ref="Z96:Z138" si="11">IF(W96="",0,W96)</f>
        <v>495069</v>
      </c>
      <c r="AA96" s="410">
        <f>W96-U96</f>
        <v>23885</v>
      </c>
    </row>
    <row r="97" spans="1:27" ht="15.75">
      <c r="A97" s="20" t="s">
        <v>142</v>
      </c>
      <c r="B97" s="50" t="s">
        <v>143</v>
      </c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384">
        <v>100610</v>
      </c>
      <c r="V97" s="398"/>
      <c r="W97" s="384">
        <v>100610</v>
      </c>
      <c r="X97" s="1">
        <f t="shared" si="9"/>
        <v>100610</v>
      </c>
      <c r="Y97" s="1">
        <f t="shared" si="10"/>
        <v>0</v>
      </c>
      <c r="Z97" s="1">
        <f t="shared" si="11"/>
        <v>100610</v>
      </c>
      <c r="AA97" s="408">
        <v>0</v>
      </c>
    </row>
    <row r="98" spans="1:27" ht="15.75">
      <c r="A98" s="20" t="s">
        <v>144</v>
      </c>
      <c r="B98" s="51" t="s">
        <v>145</v>
      </c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384"/>
      <c r="V98" s="398"/>
      <c r="W98" s="384"/>
      <c r="X98" s="1">
        <f t="shared" si="9"/>
        <v>0</v>
      </c>
      <c r="Y98" s="1">
        <f t="shared" si="10"/>
        <v>0</v>
      </c>
      <c r="Z98" s="1">
        <f t="shared" si="11"/>
        <v>0</v>
      </c>
      <c r="AA98" s="407"/>
    </row>
    <row r="99" spans="1:27" ht="15.75">
      <c r="A99" s="20" t="s">
        <v>146</v>
      </c>
      <c r="B99" s="50" t="s">
        <v>147</v>
      </c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384"/>
      <c r="V99" s="398"/>
      <c r="W99" s="384"/>
      <c r="X99" s="1">
        <f t="shared" si="9"/>
        <v>0</v>
      </c>
      <c r="Y99" s="1">
        <f t="shared" si="10"/>
        <v>0</v>
      </c>
      <c r="Z99" s="1">
        <f t="shared" si="11"/>
        <v>0</v>
      </c>
      <c r="AA99" s="407"/>
    </row>
    <row r="100" spans="1:27" ht="15.75">
      <c r="A100" s="20" t="s">
        <v>148</v>
      </c>
      <c r="B100" s="50" t="s">
        <v>149</v>
      </c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384">
        <v>745</v>
      </c>
      <c r="V100" s="398"/>
      <c r="W100" s="384">
        <v>745</v>
      </c>
      <c r="X100" s="1">
        <f t="shared" si="9"/>
        <v>745</v>
      </c>
      <c r="Y100" s="1">
        <f t="shared" si="10"/>
        <v>0</v>
      </c>
      <c r="Z100" s="1">
        <f t="shared" si="11"/>
        <v>745</v>
      </c>
      <c r="AA100" s="407">
        <v>0</v>
      </c>
    </row>
    <row r="101" spans="1:27" ht="15.75">
      <c r="A101" s="20" t="s">
        <v>150</v>
      </c>
      <c r="B101" s="50" t="s">
        <v>151</v>
      </c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384">
        <v>302677</v>
      </c>
      <c r="V101" s="398"/>
      <c r="W101" s="384">
        <v>324828</v>
      </c>
      <c r="X101" s="1">
        <f t="shared" si="9"/>
        <v>302677</v>
      </c>
      <c r="Y101" s="1">
        <f t="shared" si="10"/>
        <v>0</v>
      </c>
      <c r="Z101" s="1">
        <f t="shared" si="11"/>
        <v>324828</v>
      </c>
      <c r="AA101" s="408">
        <f>W101-U101</f>
        <v>22151</v>
      </c>
    </row>
    <row r="102" spans="1:27" ht="15.75">
      <c r="A102" s="20" t="s">
        <v>152</v>
      </c>
      <c r="B102" s="51" t="s">
        <v>153</v>
      </c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384">
        <v>34309</v>
      </c>
      <c r="V102" s="398"/>
      <c r="W102" s="384">
        <v>45000</v>
      </c>
      <c r="X102" s="1">
        <f t="shared" si="9"/>
        <v>34309</v>
      </c>
      <c r="Y102" s="1">
        <f t="shared" si="10"/>
        <v>0</v>
      </c>
      <c r="Z102" s="1">
        <f t="shared" si="11"/>
        <v>45000</v>
      </c>
      <c r="AA102" s="408">
        <f>W102-U102</f>
        <v>10691</v>
      </c>
    </row>
    <row r="103" spans="1:27" ht="15.75">
      <c r="A103" s="20" t="s">
        <v>154</v>
      </c>
      <c r="B103" s="51" t="s">
        <v>155</v>
      </c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384"/>
      <c r="V103" s="398"/>
      <c r="W103" s="384"/>
      <c r="X103" s="1">
        <f t="shared" si="9"/>
        <v>0</v>
      </c>
      <c r="Y103" s="1">
        <f t="shared" si="10"/>
        <v>0</v>
      </c>
      <c r="Z103" s="1">
        <f t="shared" si="11"/>
        <v>0</v>
      </c>
      <c r="AA103" s="407"/>
    </row>
    <row r="104" spans="1:27" ht="15.75">
      <c r="A104" s="20" t="s">
        <v>156</v>
      </c>
      <c r="B104" s="51" t="s">
        <v>157</v>
      </c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415">
        <v>32843</v>
      </c>
      <c r="V104" s="398"/>
      <c r="W104" s="415">
        <v>23886</v>
      </c>
      <c r="X104" s="1">
        <f t="shared" si="9"/>
        <v>32843</v>
      </c>
      <c r="Y104" s="1">
        <f t="shared" si="10"/>
        <v>0</v>
      </c>
      <c r="Z104" s="1">
        <f t="shared" si="11"/>
        <v>23886</v>
      </c>
      <c r="AA104" s="408">
        <f>W104-U104</f>
        <v>-8957</v>
      </c>
    </row>
    <row r="105" spans="1:27" ht="15.75">
      <c r="A105" s="20" t="s">
        <v>158</v>
      </c>
      <c r="B105" s="70" t="s">
        <v>159</v>
      </c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388"/>
      <c r="V105" s="405"/>
      <c r="W105" s="388">
        <f>SUM(W106:W108)</f>
        <v>72128</v>
      </c>
      <c r="X105" s="1">
        <f t="shared" si="9"/>
        <v>0</v>
      </c>
      <c r="Y105" s="1">
        <f t="shared" si="10"/>
        <v>0</v>
      </c>
      <c r="Z105" s="1">
        <f t="shared" si="11"/>
        <v>72128</v>
      </c>
      <c r="AA105" s="407"/>
    </row>
    <row r="106" spans="1:27" ht="15.75">
      <c r="A106" s="20" t="s">
        <v>160</v>
      </c>
      <c r="B106" s="50" t="s">
        <v>161</v>
      </c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384"/>
      <c r="V106" s="398"/>
      <c r="W106" s="384"/>
      <c r="X106" s="1">
        <f t="shared" si="9"/>
        <v>0</v>
      </c>
      <c r="Y106" s="1">
        <f t="shared" si="10"/>
        <v>0</v>
      </c>
      <c r="Z106" s="1">
        <f t="shared" si="11"/>
        <v>0</v>
      </c>
      <c r="AA106" s="407"/>
    </row>
    <row r="107" spans="1:27" ht="15.75">
      <c r="A107" s="20" t="s">
        <v>162</v>
      </c>
      <c r="B107" s="50" t="s">
        <v>163</v>
      </c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384"/>
      <c r="V107" s="398"/>
      <c r="W107" s="384">
        <v>72128</v>
      </c>
      <c r="X107" s="1">
        <f t="shared" si="9"/>
        <v>0</v>
      </c>
      <c r="Y107" s="1">
        <f t="shared" si="10"/>
        <v>0</v>
      </c>
      <c r="Z107" s="1">
        <f t="shared" si="11"/>
        <v>72128</v>
      </c>
      <c r="AA107" s="407"/>
    </row>
    <row r="108" spans="1:27" ht="15.75">
      <c r="A108" s="20" t="s">
        <v>164</v>
      </c>
      <c r="B108" s="50" t="s">
        <v>165</v>
      </c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384"/>
      <c r="V108" s="398"/>
      <c r="W108" s="384"/>
      <c r="X108" s="1">
        <f t="shared" si="9"/>
        <v>0</v>
      </c>
      <c r="Y108" s="1">
        <f t="shared" si="10"/>
        <v>0</v>
      </c>
      <c r="Z108" s="1">
        <f t="shared" si="11"/>
        <v>0</v>
      </c>
      <c r="AA108" s="407"/>
    </row>
    <row r="109" spans="1:27" ht="15.75">
      <c r="A109" s="20" t="s">
        <v>166</v>
      </c>
      <c r="B109" s="70" t="s">
        <v>167</v>
      </c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388">
        <f>U114+U123</f>
        <v>177310</v>
      </c>
      <c r="V109" s="388">
        <f>V114+V123</f>
        <v>43837</v>
      </c>
      <c r="W109" s="388">
        <f>W114+W123</f>
        <v>205725</v>
      </c>
      <c r="X109" s="1">
        <f t="shared" si="9"/>
        <v>177310</v>
      </c>
      <c r="Y109" s="1">
        <f t="shared" si="10"/>
        <v>43837</v>
      </c>
      <c r="Z109" s="1">
        <f t="shared" si="11"/>
        <v>205725</v>
      </c>
      <c r="AA109" s="410">
        <f>W109-U109</f>
        <v>28415</v>
      </c>
    </row>
    <row r="110" spans="1:27" ht="15.75">
      <c r="A110" s="20" t="s">
        <v>168</v>
      </c>
      <c r="B110" s="50" t="s">
        <v>169</v>
      </c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397"/>
      <c r="V110" s="399"/>
      <c r="W110" s="397"/>
      <c r="X110" s="1">
        <f t="shared" si="9"/>
        <v>0</v>
      </c>
      <c r="Y110" s="1">
        <f t="shared" si="10"/>
        <v>0</v>
      </c>
      <c r="Z110" s="1">
        <f t="shared" si="11"/>
        <v>0</v>
      </c>
      <c r="AA110" s="407"/>
    </row>
    <row r="111" spans="1:27" ht="15.75">
      <c r="A111" s="20" t="s">
        <v>170</v>
      </c>
      <c r="B111" s="50" t="s">
        <v>171</v>
      </c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384"/>
      <c r="V111" s="398"/>
      <c r="W111" s="384"/>
      <c r="X111" s="1">
        <f t="shared" si="9"/>
        <v>0</v>
      </c>
      <c r="Y111" s="1">
        <f t="shared" si="10"/>
        <v>0</v>
      </c>
      <c r="Z111" s="1">
        <f t="shared" si="11"/>
        <v>0</v>
      </c>
      <c r="AA111" s="407"/>
    </row>
    <row r="112" spans="1:27" ht="15.75">
      <c r="A112" s="20" t="s">
        <v>172</v>
      </c>
      <c r="B112" s="51" t="s">
        <v>173</v>
      </c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313"/>
      <c r="U112" s="384"/>
      <c r="V112" s="398"/>
      <c r="W112" s="384"/>
      <c r="X112" s="1">
        <f t="shared" si="9"/>
        <v>0</v>
      </c>
      <c r="Y112" s="1">
        <f t="shared" si="10"/>
        <v>0</v>
      </c>
      <c r="Z112" s="1">
        <f t="shared" si="11"/>
        <v>0</v>
      </c>
      <c r="AA112" s="407"/>
    </row>
    <row r="113" spans="1:27" ht="15.75">
      <c r="A113" s="20" t="s">
        <v>174</v>
      </c>
      <c r="B113" s="50" t="s">
        <v>175</v>
      </c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384"/>
      <c r="V113" s="398"/>
      <c r="W113" s="384"/>
      <c r="X113" s="1">
        <f t="shared" si="9"/>
        <v>0</v>
      </c>
      <c r="Y113" s="1">
        <f t="shared" si="10"/>
        <v>0</v>
      </c>
      <c r="Z113" s="1">
        <f t="shared" si="11"/>
        <v>0</v>
      </c>
      <c r="AA113" s="407"/>
    </row>
    <row r="114" spans="1:27" ht="15.75">
      <c r="A114" s="20" t="s">
        <v>176</v>
      </c>
      <c r="B114" s="50" t="s">
        <v>177</v>
      </c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388">
        <f>U115+U116+U117+U118+U119+U120+U121+U122</f>
        <v>41450</v>
      </c>
      <c r="V114" s="388">
        <v>43837</v>
      </c>
      <c r="W114" s="388">
        <f>W115+W116+W117+W118+W119+W120+W121+W122</f>
        <v>30379</v>
      </c>
      <c r="X114" s="1">
        <f t="shared" si="9"/>
        <v>41450</v>
      </c>
      <c r="Y114" s="1">
        <f t="shared" si="10"/>
        <v>43837</v>
      </c>
      <c r="Z114" s="1">
        <f t="shared" si="11"/>
        <v>30379</v>
      </c>
      <c r="AA114" s="410">
        <f>W114-U114</f>
        <v>-11071</v>
      </c>
    </row>
    <row r="115" spans="1:27" ht="15.75">
      <c r="A115" s="20" t="s">
        <v>178</v>
      </c>
      <c r="B115" s="51" t="s">
        <v>179</v>
      </c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384"/>
      <c r="V115" s="398"/>
      <c r="W115" s="384"/>
      <c r="X115" s="1">
        <f t="shared" si="9"/>
        <v>0</v>
      </c>
      <c r="Y115" s="1">
        <f t="shared" si="10"/>
        <v>0</v>
      </c>
      <c r="Z115" s="1">
        <f t="shared" si="11"/>
        <v>0</v>
      </c>
      <c r="AA115" s="407"/>
    </row>
    <row r="116" spans="1:27" ht="15.75">
      <c r="A116" s="20" t="s">
        <v>180</v>
      </c>
      <c r="B116" s="51" t="s">
        <v>181</v>
      </c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384"/>
      <c r="V116" s="398"/>
      <c r="W116" s="384"/>
      <c r="X116" s="1">
        <f t="shared" si="9"/>
        <v>0</v>
      </c>
      <c r="Y116" s="1">
        <f t="shared" si="10"/>
        <v>0</v>
      </c>
      <c r="Z116" s="1">
        <f t="shared" si="11"/>
        <v>0</v>
      </c>
      <c r="AA116" s="407"/>
    </row>
    <row r="117" spans="1:27" ht="15.75">
      <c r="A117" s="20" t="s">
        <v>182</v>
      </c>
      <c r="B117" s="51" t="s">
        <v>183</v>
      </c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384"/>
      <c r="V117" s="398"/>
      <c r="W117" s="384"/>
      <c r="X117" s="1">
        <f t="shared" si="9"/>
        <v>0</v>
      </c>
      <c r="Y117" s="1">
        <f t="shared" si="10"/>
        <v>0</v>
      </c>
      <c r="Z117" s="1">
        <f t="shared" si="11"/>
        <v>0</v>
      </c>
      <c r="AA117" s="407"/>
    </row>
    <row r="118" spans="1:27" ht="15.75">
      <c r="A118" s="20" t="s">
        <v>184</v>
      </c>
      <c r="B118" s="51" t="s">
        <v>185</v>
      </c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384">
        <v>41450</v>
      </c>
      <c r="V118" s="398"/>
      <c r="W118" s="384">
        <v>30379</v>
      </c>
      <c r="X118" s="1">
        <f t="shared" si="9"/>
        <v>41450</v>
      </c>
      <c r="Y118" s="1">
        <f t="shared" si="10"/>
        <v>0</v>
      </c>
      <c r="Z118" s="1">
        <f t="shared" si="11"/>
        <v>30379</v>
      </c>
      <c r="AA118" s="408">
        <f>W118-U118</f>
        <v>-11071</v>
      </c>
    </row>
    <row r="119" spans="1:27" ht="15.75">
      <c r="A119" s="20" t="s">
        <v>186</v>
      </c>
      <c r="B119" s="51" t="s">
        <v>187</v>
      </c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384"/>
      <c r="V119" s="398"/>
      <c r="W119" s="384"/>
      <c r="X119" s="1">
        <f t="shared" si="9"/>
        <v>0</v>
      </c>
      <c r="Y119" s="1">
        <f t="shared" si="10"/>
        <v>0</v>
      </c>
      <c r="Z119" s="1">
        <f t="shared" si="11"/>
        <v>0</v>
      </c>
      <c r="AA119" s="407"/>
    </row>
    <row r="120" spans="1:27" ht="15.75">
      <c r="A120" s="20" t="s">
        <v>188</v>
      </c>
      <c r="B120" s="51" t="s">
        <v>189</v>
      </c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384"/>
      <c r="V120" s="398"/>
      <c r="W120" s="384"/>
      <c r="X120" s="1">
        <f t="shared" si="9"/>
        <v>0</v>
      </c>
      <c r="Y120" s="1">
        <f t="shared" si="10"/>
        <v>0</v>
      </c>
      <c r="Z120" s="1">
        <f t="shared" si="11"/>
        <v>0</v>
      </c>
      <c r="AA120" s="407"/>
    </row>
    <row r="121" spans="1:27" ht="15.75">
      <c r="A121" s="20" t="s">
        <v>190</v>
      </c>
      <c r="B121" s="51" t="s">
        <v>191</v>
      </c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313"/>
      <c r="U121" s="384"/>
      <c r="V121" s="398"/>
      <c r="W121" s="384"/>
      <c r="X121" s="1">
        <f t="shared" si="9"/>
        <v>0</v>
      </c>
      <c r="Y121" s="1">
        <f t="shared" si="10"/>
        <v>0</v>
      </c>
      <c r="Z121" s="1">
        <f t="shared" si="11"/>
        <v>0</v>
      </c>
      <c r="AA121" s="407"/>
    </row>
    <row r="122" spans="1:27" ht="15.75">
      <c r="A122" s="20" t="s">
        <v>192</v>
      </c>
      <c r="B122" s="50" t="s">
        <v>193</v>
      </c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384"/>
      <c r="V122" s="398"/>
      <c r="W122" s="384"/>
      <c r="X122" s="1">
        <f t="shared" si="9"/>
        <v>0</v>
      </c>
      <c r="Y122" s="1">
        <f t="shared" si="10"/>
        <v>0</v>
      </c>
      <c r="Z122" s="1">
        <f t="shared" si="11"/>
        <v>0</v>
      </c>
      <c r="AA122" s="407"/>
    </row>
    <row r="123" spans="1:27" ht="15.75">
      <c r="A123" s="20" t="s">
        <v>194</v>
      </c>
      <c r="B123" s="50" t="s">
        <v>195</v>
      </c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388">
        <f>U124+U125+U126+U127+U128+U129+U130+U131+U132</f>
        <v>135860</v>
      </c>
      <c r="V123" s="388">
        <f>SUM(V125:V132)</f>
        <v>0</v>
      </c>
      <c r="W123" s="388">
        <f>W124+W125+W126+W127+W128+W129+W130+W131+W132</f>
        <v>175346</v>
      </c>
      <c r="X123" s="1">
        <f t="shared" si="9"/>
        <v>135860</v>
      </c>
      <c r="Y123" s="1">
        <f t="shared" si="10"/>
        <v>0</v>
      </c>
      <c r="Z123" s="1">
        <f t="shared" si="11"/>
        <v>175346</v>
      </c>
      <c r="AA123" s="410">
        <f>W123-U123</f>
        <v>39486</v>
      </c>
    </row>
    <row r="124" spans="1:27" ht="15.75">
      <c r="A124" s="20" t="s">
        <v>196</v>
      </c>
      <c r="B124" s="50" t="s">
        <v>197</v>
      </c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384"/>
      <c r="V124" s="398"/>
      <c r="W124" s="384"/>
      <c r="X124" s="1">
        <f t="shared" si="9"/>
        <v>0</v>
      </c>
      <c r="Y124" s="1">
        <f t="shared" si="10"/>
        <v>0</v>
      </c>
      <c r="Z124" s="1">
        <f t="shared" si="11"/>
        <v>0</v>
      </c>
      <c r="AA124" s="407"/>
    </row>
    <row r="125" spans="1:27" ht="15.75">
      <c r="A125" s="20" t="s">
        <v>198</v>
      </c>
      <c r="B125" s="51" t="s">
        <v>199</v>
      </c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384"/>
      <c r="V125" s="398"/>
      <c r="W125" s="384"/>
      <c r="X125" s="1">
        <f t="shared" si="9"/>
        <v>0</v>
      </c>
      <c r="Y125" s="1">
        <f t="shared" si="10"/>
        <v>0</v>
      </c>
      <c r="Z125" s="1">
        <f t="shared" si="11"/>
        <v>0</v>
      </c>
      <c r="AA125" s="407"/>
    </row>
    <row r="126" spans="1:27" ht="15.75">
      <c r="A126" s="20" t="s">
        <v>200</v>
      </c>
      <c r="B126" s="51" t="s">
        <v>201</v>
      </c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384">
        <v>18005</v>
      </c>
      <c r="V126" s="398"/>
      <c r="W126" s="384">
        <v>20019</v>
      </c>
      <c r="X126" s="1">
        <f t="shared" si="9"/>
        <v>18005</v>
      </c>
      <c r="Y126" s="1">
        <f t="shared" si="10"/>
        <v>0</v>
      </c>
      <c r="Z126" s="1">
        <f t="shared" si="11"/>
        <v>20019</v>
      </c>
      <c r="AA126" s="408">
        <f>W126-U126</f>
        <v>2014</v>
      </c>
    </row>
    <row r="127" spans="1:27" ht="15.75">
      <c r="A127" s="20" t="s">
        <v>202</v>
      </c>
      <c r="B127" s="50" t="s">
        <v>203</v>
      </c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384"/>
      <c r="V127" s="398"/>
      <c r="W127" s="384"/>
      <c r="X127" s="1">
        <f t="shared" si="9"/>
        <v>0</v>
      </c>
      <c r="Y127" s="1">
        <f t="shared" si="10"/>
        <v>0</v>
      </c>
      <c r="Z127" s="1">
        <f t="shared" si="11"/>
        <v>0</v>
      </c>
      <c r="AA127" s="407"/>
    </row>
    <row r="128" spans="1:27" ht="15.75">
      <c r="A128" s="20" t="s">
        <v>204</v>
      </c>
      <c r="B128" s="50" t="s">
        <v>205</v>
      </c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384">
        <v>40638</v>
      </c>
      <c r="V128" s="398"/>
      <c r="W128" s="384">
        <v>33350</v>
      </c>
      <c r="X128" s="1">
        <f t="shared" si="9"/>
        <v>40638</v>
      </c>
      <c r="Y128" s="1">
        <f t="shared" si="10"/>
        <v>0</v>
      </c>
      <c r="Z128" s="1">
        <f t="shared" si="11"/>
        <v>33350</v>
      </c>
      <c r="AA128" s="408">
        <f>W128-U128</f>
        <v>-7288</v>
      </c>
    </row>
    <row r="129" spans="1:29" ht="15.75">
      <c r="A129" s="20" t="s">
        <v>206</v>
      </c>
      <c r="B129" s="50" t="s">
        <v>207</v>
      </c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384"/>
      <c r="V129" s="398"/>
      <c r="W129" s="384"/>
      <c r="X129" s="1">
        <f t="shared" si="9"/>
        <v>0</v>
      </c>
      <c r="Y129" s="1">
        <f t="shared" si="10"/>
        <v>0</v>
      </c>
      <c r="Z129" s="1">
        <f t="shared" si="11"/>
        <v>0</v>
      </c>
      <c r="AA129" s="407"/>
    </row>
    <row r="130" spans="1:29" ht="15.75">
      <c r="A130" s="20" t="s">
        <v>208</v>
      </c>
      <c r="B130" s="51" t="s">
        <v>209</v>
      </c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384"/>
      <c r="V130" s="398"/>
      <c r="W130" s="384"/>
      <c r="X130" s="1">
        <f t="shared" si="9"/>
        <v>0</v>
      </c>
      <c r="Y130" s="1">
        <f t="shared" si="10"/>
        <v>0</v>
      </c>
      <c r="Z130" s="1">
        <f t="shared" si="11"/>
        <v>0</v>
      </c>
      <c r="AA130" s="407"/>
    </row>
    <row r="131" spans="1:29" ht="15.75">
      <c r="A131" s="20" t="s">
        <v>210</v>
      </c>
      <c r="B131" s="51" t="s">
        <v>211</v>
      </c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313"/>
      <c r="U131" s="384"/>
      <c r="V131" s="398"/>
      <c r="W131" s="384">
        <v>3311</v>
      </c>
      <c r="X131" s="1">
        <f t="shared" si="9"/>
        <v>0</v>
      </c>
      <c r="Y131" s="1">
        <f t="shared" si="10"/>
        <v>0</v>
      </c>
      <c r="Z131" s="1">
        <f t="shared" si="11"/>
        <v>3311</v>
      </c>
      <c r="AA131" s="407"/>
    </row>
    <row r="132" spans="1:29" ht="15.75">
      <c r="A132" s="20" t="s">
        <v>212</v>
      </c>
      <c r="B132" s="50" t="s">
        <v>213</v>
      </c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416">
        <v>77217</v>
      </c>
      <c r="V132" s="398"/>
      <c r="W132" s="416">
        <v>118666</v>
      </c>
      <c r="X132" s="1">
        <f t="shared" si="9"/>
        <v>77217</v>
      </c>
      <c r="Y132" s="1">
        <f t="shared" si="10"/>
        <v>0</v>
      </c>
      <c r="Z132" s="1">
        <f t="shared" si="11"/>
        <v>118666</v>
      </c>
      <c r="AA132" s="408">
        <f>W132-U132</f>
        <v>41449</v>
      </c>
    </row>
    <row r="133" spans="1:29" ht="15.75">
      <c r="A133" s="20" t="s">
        <v>214</v>
      </c>
      <c r="B133" s="70" t="s">
        <v>215</v>
      </c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388">
        <f>U135+U136</f>
        <v>137507</v>
      </c>
      <c r="V133" s="388">
        <f>V134+V135</f>
        <v>0</v>
      </c>
      <c r="W133" s="388">
        <f>W135+W136</f>
        <v>60827</v>
      </c>
      <c r="X133" s="1">
        <f t="shared" si="9"/>
        <v>137507</v>
      </c>
      <c r="Y133" s="1">
        <f t="shared" si="10"/>
        <v>0</v>
      </c>
      <c r="Z133" s="1">
        <f t="shared" si="11"/>
        <v>60827</v>
      </c>
      <c r="AA133" s="410">
        <f>W133-U133</f>
        <v>-76680</v>
      </c>
    </row>
    <row r="134" spans="1:29" ht="15.75">
      <c r="A134" s="20" t="s">
        <v>216</v>
      </c>
      <c r="B134" s="50" t="s">
        <v>217</v>
      </c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384"/>
      <c r="V134" s="398"/>
      <c r="W134" s="384"/>
      <c r="X134" s="1">
        <f t="shared" si="9"/>
        <v>0</v>
      </c>
      <c r="Y134" s="1">
        <f t="shared" si="10"/>
        <v>0</v>
      </c>
      <c r="Z134" s="1">
        <f t="shared" si="11"/>
        <v>0</v>
      </c>
      <c r="AA134" s="408">
        <f>W134-U134</f>
        <v>0</v>
      </c>
    </row>
    <row r="135" spans="1:29" s="3" customFormat="1" ht="15.75">
      <c r="A135" s="20" t="s">
        <v>218</v>
      </c>
      <c r="B135" s="51" t="s">
        <v>219</v>
      </c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384">
        <v>73599</v>
      </c>
      <c r="V135" s="398"/>
      <c r="W135" s="384">
        <v>2387</v>
      </c>
      <c r="X135" s="3">
        <f t="shared" si="9"/>
        <v>73599</v>
      </c>
      <c r="Y135" s="3">
        <f t="shared" si="10"/>
        <v>0</v>
      </c>
      <c r="Z135" s="3">
        <f t="shared" si="11"/>
        <v>2387</v>
      </c>
      <c r="AA135" s="408">
        <f>W135-U135</f>
        <v>-71212</v>
      </c>
      <c r="AC135" s="377"/>
    </row>
    <row r="136" spans="1:29" ht="15.75">
      <c r="A136" s="20" t="s">
        <v>220</v>
      </c>
      <c r="B136" s="51" t="s">
        <v>221</v>
      </c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384">
        <v>63908</v>
      </c>
      <c r="V136" s="398"/>
      <c r="W136" s="384">
        <v>58440</v>
      </c>
      <c r="X136" s="1">
        <f t="shared" si="9"/>
        <v>63908</v>
      </c>
      <c r="Y136" s="1">
        <f t="shared" si="10"/>
        <v>0</v>
      </c>
      <c r="Z136" s="1">
        <f t="shared" si="11"/>
        <v>58440</v>
      </c>
      <c r="AA136" s="407">
        <f>W136-U136</f>
        <v>-5468</v>
      </c>
    </row>
    <row r="137" spans="1:29" ht="16.5" thickBot="1">
      <c r="A137" s="20"/>
      <c r="B137" s="51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384"/>
      <c r="V137" s="398"/>
      <c r="W137" s="384"/>
      <c r="X137" s="1">
        <f t="shared" si="9"/>
        <v>0</v>
      </c>
      <c r="Y137" s="1">
        <f t="shared" si="10"/>
        <v>0</v>
      </c>
      <c r="Z137" s="1">
        <f t="shared" si="11"/>
        <v>0</v>
      </c>
      <c r="AA137" s="407"/>
    </row>
    <row r="138" spans="1:29" ht="16.5" thickBot="1">
      <c r="A138" s="86" t="s">
        <v>222</v>
      </c>
      <c r="B138" s="81" t="s">
        <v>223</v>
      </c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395">
        <f>U96+U109+U133</f>
        <v>786001</v>
      </c>
      <c r="V138" s="395">
        <f>V96+V109+V133</f>
        <v>43837</v>
      </c>
      <c r="W138" s="395">
        <f>W96+W109+W133+W105</f>
        <v>833749</v>
      </c>
      <c r="X138" s="414">
        <f t="shared" si="9"/>
        <v>786001</v>
      </c>
      <c r="Y138" s="414">
        <f t="shared" si="10"/>
        <v>43837</v>
      </c>
      <c r="Z138" s="414">
        <f t="shared" si="11"/>
        <v>833749</v>
      </c>
      <c r="AA138" s="409">
        <f>W138-U138</f>
        <v>47748</v>
      </c>
    </row>
    <row r="139" spans="1:29" s="31" customFormat="1">
      <c r="A139" s="28"/>
      <c r="B139" s="29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0"/>
      <c r="V139" s="30"/>
      <c r="W139" s="30"/>
      <c r="AC139" s="378"/>
    </row>
    <row r="140" spans="1:29" s="31" customFormat="1">
      <c r="A140" s="28"/>
      <c r="B140" s="29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0"/>
      <c r="V140" s="30"/>
      <c r="W140" s="30"/>
      <c r="AC140" s="378"/>
    </row>
    <row r="141" spans="1:29" s="11" customFormat="1">
      <c r="A141" s="13"/>
      <c r="W141" s="12"/>
      <c r="AC141" s="44"/>
    </row>
    <row r="142" spans="1:29" s="11" customFormat="1" ht="15">
      <c r="A142" s="92" t="s">
        <v>24</v>
      </c>
      <c r="B142" s="21"/>
      <c r="C142" s="21"/>
      <c r="D142" s="21"/>
      <c r="E142" s="421" t="s">
        <v>407</v>
      </c>
      <c r="F142" s="421"/>
      <c r="G142" s="421"/>
      <c r="H142" s="421"/>
      <c r="I142" s="421"/>
      <c r="J142" s="421"/>
      <c r="K142" s="421"/>
      <c r="L142" s="421"/>
      <c r="M142" s="421"/>
      <c r="N142" s="22"/>
      <c r="U142" s="23"/>
      <c r="V142" s="22"/>
      <c r="W142" s="22"/>
      <c r="AC142" s="44"/>
    </row>
    <row r="143" spans="1:29" s="11" customFormat="1" ht="15">
      <c r="A143" s="21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6" t="s">
        <v>25</v>
      </c>
      <c r="R143" s="26"/>
      <c r="S143" s="26"/>
      <c r="T143" s="24"/>
      <c r="U143" s="25" t="s">
        <v>26</v>
      </c>
      <c r="V143" s="26"/>
      <c r="W143" s="26"/>
      <c r="AC143" s="44"/>
    </row>
    <row r="144" spans="1:29" s="11" customFormat="1" ht="15">
      <c r="A144" s="21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5" t="s">
        <v>27</v>
      </c>
      <c r="V144" s="25"/>
      <c r="W144" s="26"/>
      <c r="AC144" s="44"/>
    </row>
    <row r="145" spans="1:29" s="11" customFormat="1">
      <c r="A145" s="13"/>
      <c r="W145" s="12"/>
      <c r="AC145" s="44"/>
    </row>
    <row r="146" spans="1:29" s="11" customFormat="1">
      <c r="A146" s="13"/>
      <c r="W146" s="12"/>
      <c r="AC146" s="44"/>
    </row>
    <row r="147" spans="1:29" s="11" customFormat="1" ht="15">
      <c r="B147" s="10">
        <f t="shared" ref="B147:R147" si="12">B2</f>
        <v>1</v>
      </c>
      <c r="C147" s="10">
        <f t="shared" si="12"/>
        <v>1</v>
      </c>
      <c r="D147" s="10">
        <f t="shared" si="12"/>
        <v>3</v>
      </c>
      <c r="E147" s="10">
        <f t="shared" si="12"/>
        <v>0</v>
      </c>
      <c r="F147" s="10">
        <f t="shared" si="12"/>
        <v>0</v>
      </c>
      <c r="G147" s="10">
        <f t="shared" si="12"/>
        <v>9</v>
      </c>
      <c r="H147" s="10">
        <f t="shared" si="12"/>
        <v>1</v>
      </c>
      <c r="I147" s="10">
        <f t="shared" si="12"/>
        <v>9</v>
      </c>
      <c r="J147" s="10">
        <f t="shared" si="12"/>
        <v>3</v>
      </c>
      <c r="K147" s="10">
        <f t="shared" si="12"/>
        <v>8</v>
      </c>
      <c r="L147" s="10">
        <f t="shared" si="12"/>
        <v>2</v>
      </c>
      <c r="M147" s="10">
        <f t="shared" si="12"/>
        <v>1</v>
      </c>
      <c r="N147" s="10">
        <f t="shared" si="12"/>
        <v>1</v>
      </c>
      <c r="O147" s="10">
        <f t="shared" si="12"/>
        <v>1</v>
      </c>
      <c r="P147" s="10">
        <f t="shared" si="12"/>
        <v>3</v>
      </c>
      <c r="Q147" s="10">
        <f t="shared" si="12"/>
        <v>1</v>
      </c>
      <c r="R147" s="10">
        <f t="shared" si="12"/>
        <v>8</v>
      </c>
      <c r="W147" s="12"/>
      <c r="AC147" s="44"/>
    </row>
    <row r="148" spans="1:29" s="11" customFormat="1" ht="5.25" customHeight="1">
      <c r="B148" s="13"/>
      <c r="W148" s="12"/>
      <c r="AC148" s="44"/>
    </row>
    <row r="149" spans="1:29" s="11" customFormat="1">
      <c r="B149" s="74" t="s">
        <v>1</v>
      </c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W149" s="12"/>
      <c r="AC149" s="44"/>
    </row>
    <row r="150" spans="1:29" s="11" customFormat="1">
      <c r="B150" s="13"/>
      <c r="W150" s="12"/>
      <c r="AC150" s="44"/>
    </row>
    <row r="151" spans="1:29" s="11" customFormat="1" ht="15">
      <c r="B151" s="10">
        <f t="shared" ref="B151:M151" si="13">B6</f>
        <v>1</v>
      </c>
      <c r="C151" s="10">
        <f t="shared" si="13"/>
        <v>8</v>
      </c>
      <c r="D151" s="10" t="str">
        <f t="shared" si="13"/>
        <v>-</v>
      </c>
      <c r="E151" s="10">
        <f t="shared" si="13"/>
        <v>0</v>
      </c>
      <c r="F151" s="10">
        <f t="shared" si="13"/>
        <v>9</v>
      </c>
      <c r="G151" s="10" t="str">
        <f t="shared" si="13"/>
        <v>-</v>
      </c>
      <c r="H151" s="10">
        <f t="shared" si="13"/>
        <v>1</v>
      </c>
      <c r="I151" s="10">
        <f t="shared" si="13"/>
        <v>0</v>
      </c>
      <c r="J151" s="10">
        <f t="shared" si="13"/>
        <v>1</v>
      </c>
      <c r="K151" s="10">
        <f t="shared" si="13"/>
        <v>0</v>
      </c>
      <c r="L151" s="10">
        <f t="shared" si="13"/>
        <v>9</v>
      </c>
      <c r="M151" s="10">
        <f t="shared" si="13"/>
        <v>6</v>
      </c>
      <c r="W151" s="12"/>
      <c r="AC151" s="44"/>
    </row>
    <row r="152" spans="1:29" s="11" customFormat="1" ht="6" customHeight="1">
      <c r="B152" s="13"/>
      <c r="W152" s="12"/>
      <c r="AC152" s="44"/>
    </row>
    <row r="153" spans="1:29" s="11" customFormat="1">
      <c r="B153" s="74" t="s">
        <v>5</v>
      </c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W153" s="12"/>
      <c r="AC153" s="44"/>
    </row>
    <row r="154" spans="1:29" s="11" customFormat="1" ht="7.5" customHeight="1">
      <c r="B154" s="13"/>
      <c r="W154" s="12"/>
      <c r="AC154" s="44"/>
    </row>
    <row r="155" spans="1:29" ht="15.75">
      <c r="B155" s="109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346" t="str">
        <f>Q12</f>
        <v>MÜLLEX-KÖRMEND KFT</v>
      </c>
      <c r="S155" s="109"/>
      <c r="T155" s="109"/>
      <c r="U155" s="109"/>
      <c r="V155" s="109"/>
      <c r="W155" s="109"/>
    </row>
    <row r="156" spans="1:29" ht="15.75"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424" t="s">
        <v>402</v>
      </c>
      <c r="M156" s="425"/>
      <c r="N156" s="425"/>
      <c r="O156" s="425"/>
      <c r="P156" s="425"/>
      <c r="Q156" s="425"/>
      <c r="R156" s="425"/>
      <c r="S156" s="425"/>
      <c r="T156" s="425"/>
      <c r="U156" s="109"/>
      <c r="V156" s="109"/>
      <c r="W156" s="109"/>
    </row>
    <row r="157" spans="1:29" s="11" customFormat="1" ht="15.75">
      <c r="A157" s="13"/>
      <c r="Q157" s="346" t="s">
        <v>224</v>
      </c>
      <c r="W157" s="12"/>
      <c r="AC157" s="44"/>
    </row>
    <row r="158" spans="1:29" s="11" customFormat="1">
      <c r="A158" s="13"/>
      <c r="W158" s="12"/>
      <c r="AC158" s="44"/>
    </row>
    <row r="159" spans="1:29" s="11" customFormat="1">
      <c r="A159" s="32" t="s">
        <v>225</v>
      </c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W159" s="12"/>
      <c r="AC159" s="44"/>
    </row>
    <row r="160" spans="1:29" s="11" customFormat="1">
      <c r="A160" s="33" t="s">
        <v>226</v>
      </c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W160" s="12"/>
      <c r="AC160" s="44"/>
    </row>
    <row r="161" spans="1:29" s="11" customFormat="1" ht="13.5" thickBot="1">
      <c r="A161" s="13"/>
      <c r="W161" s="15" t="s">
        <v>30</v>
      </c>
      <c r="AC161" s="44"/>
    </row>
    <row r="162" spans="1:29" s="11" customFormat="1" ht="26.25" thickBot="1">
      <c r="A162" s="16"/>
      <c r="B162" s="68" t="s">
        <v>31</v>
      </c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6"/>
      <c r="U162" s="18" t="s">
        <v>401</v>
      </c>
      <c r="V162" s="17" t="s">
        <v>33</v>
      </c>
      <c r="W162" s="18" t="s">
        <v>400</v>
      </c>
      <c r="AA162" s="406" t="s">
        <v>398</v>
      </c>
      <c r="AC162" s="44"/>
    </row>
    <row r="163" spans="1:29" ht="15.75">
      <c r="A163" s="34">
        <v>1</v>
      </c>
      <c r="B163" s="55" t="s">
        <v>227</v>
      </c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382">
        <v>530826</v>
      </c>
      <c r="V163" s="383"/>
      <c r="W163" s="382">
        <v>640791</v>
      </c>
      <c r="X163" s="1">
        <f t="shared" ref="X163:X194" si="14">IF(U163="",0,U163)</f>
        <v>530826</v>
      </c>
      <c r="Y163" s="1">
        <f t="shared" ref="Y163:Y194" si="15">IF(V163="",0,V163)</f>
        <v>0</v>
      </c>
      <c r="Z163" s="1">
        <f t="shared" ref="Z163:Z194" si="16">IF(W163="",0,W163)</f>
        <v>640791</v>
      </c>
      <c r="AA163" s="408">
        <f>W163-U163</f>
        <v>109965</v>
      </c>
    </row>
    <row r="164" spans="1:29" ht="15.75">
      <c r="A164" s="35">
        <v>2</v>
      </c>
      <c r="B164" s="51" t="s">
        <v>228</v>
      </c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384">
        <v>75527</v>
      </c>
      <c r="V164" s="385"/>
      <c r="W164" s="384">
        <v>105945</v>
      </c>
      <c r="X164" s="1">
        <f t="shared" si="14"/>
        <v>75527</v>
      </c>
      <c r="Y164" s="1">
        <f t="shared" si="15"/>
        <v>0</v>
      </c>
      <c r="Z164" s="1">
        <f t="shared" si="16"/>
        <v>105945</v>
      </c>
      <c r="AA164" s="408">
        <f>W164-U164</f>
        <v>30418</v>
      </c>
    </row>
    <row r="165" spans="1:29" ht="15.75">
      <c r="A165" s="36" t="s">
        <v>229</v>
      </c>
      <c r="B165" s="71" t="s">
        <v>230</v>
      </c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386">
        <f>SUM(U163:U164)</f>
        <v>606353</v>
      </c>
      <c r="V165" s="387"/>
      <c r="W165" s="386">
        <f>SUM(W163:W164)</f>
        <v>746736</v>
      </c>
      <c r="X165" s="1">
        <f t="shared" si="14"/>
        <v>606353</v>
      </c>
      <c r="Y165" s="1">
        <f t="shared" si="15"/>
        <v>0</v>
      </c>
      <c r="Z165" s="1">
        <f t="shared" si="16"/>
        <v>746736</v>
      </c>
      <c r="AA165" s="410">
        <f>W165-U165</f>
        <v>140383</v>
      </c>
    </row>
    <row r="166" spans="1:29" ht="15.75">
      <c r="A166" s="35">
        <v>3</v>
      </c>
      <c r="B166" s="51" t="s">
        <v>231</v>
      </c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384"/>
      <c r="V166" s="385"/>
      <c r="W166" s="384">
        <v>3348</v>
      </c>
      <c r="X166" s="1">
        <f t="shared" si="14"/>
        <v>0</v>
      </c>
      <c r="Y166" s="1">
        <f t="shared" si="15"/>
        <v>0</v>
      </c>
      <c r="Z166" s="1">
        <f t="shared" si="16"/>
        <v>3348</v>
      </c>
      <c r="AA166" s="408">
        <f>W166-U166</f>
        <v>3348</v>
      </c>
    </row>
    <row r="167" spans="1:29" ht="15.75">
      <c r="A167" s="88">
        <v>4</v>
      </c>
      <c r="B167" s="1" t="s">
        <v>232</v>
      </c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384">
        <v>1376</v>
      </c>
      <c r="V167" s="385"/>
      <c r="W167" s="418">
        <v>-786</v>
      </c>
      <c r="X167" s="1">
        <f t="shared" si="14"/>
        <v>1376</v>
      </c>
      <c r="Y167" s="1">
        <f t="shared" si="15"/>
        <v>0</v>
      </c>
      <c r="Z167" s="1">
        <f t="shared" si="16"/>
        <v>-786</v>
      </c>
      <c r="AA167" s="407">
        <v>0</v>
      </c>
    </row>
    <row r="168" spans="1:29" ht="15.75">
      <c r="A168" s="89" t="s">
        <v>233</v>
      </c>
      <c r="B168" s="71" t="s">
        <v>234</v>
      </c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386">
        <f>SUM(U167)</f>
        <v>1376</v>
      </c>
      <c r="V168" s="387"/>
      <c r="W168" s="386">
        <f>SUM(W166:W167)</f>
        <v>2562</v>
      </c>
      <c r="X168" s="1">
        <f t="shared" si="14"/>
        <v>1376</v>
      </c>
      <c r="Y168" s="1">
        <f t="shared" si="15"/>
        <v>0</v>
      </c>
      <c r="Z168" s="1">
        <f t="shared" si="16"/>
        <v>2562</v>
      </c>
      <c r="AA168" s="410">
        <f>W168-U168</f>
        <v>1186</v>
      </c>
    </row>
    <row r="169" spans="1:29" ht="15.75">
      <c r="A169" s="36" t="s">
        <v>235</v>
      </c>
      <c r="B169" s="71" t="s">
        <v>236</v>
      </c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386">
        <v>6666</v>
      </c>
      <c r="V169" s="387"/>
      <c r="W169" s="386">
        <v>14549</v>
      </c>
      <c r="X169" s="1">
        <f t="shared" si="14"/>
        <v>6666</v>
      </c>
      <c r="Y169" s="1">
        <f t="shared" si="15"/>
        <v>0</v>
      </c>
      <c r="Z169" s="1">
        <f t="shared" si="16"/>
        <v>14549</v>
      </c>
      <c r="AA169" s="410">
        <f>W169-U169</f>
        <v>7883</v>
      </c>
    </row>
    <row r="170" spans="1:29" ht="15.75">
      <c r="A170" s="35"/>
      <c r="B170" s="51" t="s">
        <v>237</v>
      </c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388"/>
      <c r="V170" s="389"/>
      <c r="W170" s="388"/>
      <c r="X170" s="1">
        <f t="shared" si="14"/>
        <v>0</v>
      </c>
      <c r="Y170" s="1">
        <f t="shared" si="15"/>
        <v>0</v>
      </c>
      <c r="Z170" s="1">
        <f t="shared" si="16"/>
        <v>0</v>
      </c>
      <c r="AA170" s="407"/>
    </row>
    <row r="171" spans="1:29" ht="15.75">
      <c r="A171" s="35">
        <v>5</v>
      </c>
      <c r="B171" s="51" t="s">
        <v>238</v>
      </c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384">
        <v>117050</v>
      </c>
      <c r="V171" s="385"/>
      <c r="W171" s="384">
        <v>158019</v>
      </c>
      <c r="X171" s="1">
        <f t="shared" si="14"/>
        <v>117050</v>
      </c>
      <c r="Y171" s="1">
        <f t="shared" si="15"/>
        <v>0</v>
      </c>
      <c r="Z171" s="1">
        <f t="shared" si="16"/>
        <v>158019</v>
      </c>
      <c r="AA171" s="408">
        <f>W171-U171</f>
        <v>40969</v>
      </c>
    </row>
    <row r="172" spans="1:29" ht="15.75">
      <c r="A172" s="87" t="s">
        <v>45</v>
      </c>
      <c r="B172" s="51" t="s">
        <v>239</v>
      </c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384">
        <v>80677</v>
      </c>
      <c r="V172" s="385"/>
      <c r="W172" s="384">
        <v>101956</v>
      </c>
      <c r="X172" s="1">
        <f t="shared" si="14"/>
        <v>80677</v>
      </c>
      <c r="Y172" s="1">
        <f t="shared" si="15"/>
        <v>0</v>
      </c>
      <c r="Z172" s="1">
        <f t="shared" si="16"/>
        <v>101956</v>
      </c>
      <c r="AA172" s="408">
        <f t="shared" ref="AA172:AA182" si="17">W172-U172</f>
        <v>21279</v>
      </c>
    </row>
    <row r="173" spans="1:29" ht="15.75">
      <c r="A173" s="35">
        <v>7</v>
      </c>
      <c r="B173" s="51" t="s">
        <v>240</v>
      </c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384">
        <v>16609</v>
      </c>
      <c r="V173" s="385"/>
      <c r="W173" s="384">
        <v>18382</v>
      </c>
      <c r="X173" s="1">
        <f t="shared" si="14"/>
        <v>16609</v>
      </c>
      <c r="Y173" s="1">
        <f t="shared" si="15"/>
        <v>0</v>
      </c>
      <c r="Z173" s="1">
        <f t="shared" si="16"/>
        <v>18382</v>
      </c>
      <c r="AA173" s="408">
        <f t="shared" si="17"/>
        <v>1773</v>
      </c>
    </row>
    <row r="174" spans="1:29" ht="15.75">
      <c r="A174" s="35">
        <v>8</v>
      </c>
      <c r="B174" s="51" t="s">
        <v>241</v>
      </c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384">
        <v>40159</v>
      </c>
      <c r="V174" s="385"/>
      <c r="W174" s="384">
        <v>47087</v>
      </c>
      <c r="X174" s="1">
        <f t="shared" si="14"/>
        <v>40159</v>
      </c>
      <c r="Y174" s="1">
        <f t="shared" si="15"/>
        <v>0</v>
      </c>
      <c r="Z174" s="1">
        <f t="shared" si="16"/>
        <v>47087</v>
      </c>
      <c r="AA174" s="408">
        <f t="shared" si="17"/>
        <v>6928</v>
      </c>
    </row>
    <row r="175" spans="1:29" ht="15.75">
      <c r="A175" s="35" t="s">
        <v>51</v>
      </c>
      <c r="B175" s="51" t="s">
        <v>242</v>
      </c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384">
        <v>23879</v>
      </c>
      <c r="V175" s="385"/>
      <c r="W175" s="384">
        <v>24579</v>
      </c>
      <c r="X175" s="1">
        <f t="shared" si="14"/>
        <v>23879</v>
      </c>
      <c r="Y175" s="1">
        <f t="shared" si="15"/>
        <v>0</v>
      </c>
      <c r="Z175" s="1">
        <f t="shared" si="16"/>
        <v>24579</v>
      </c>
      <c r="AA175" s="408">
        <f t="shared" si="17"/>
        <v>700</v>
      </c>
    </row>
    <row r="176" spans="1:29" ht="15.75">
      <c r="A176" s="36" t="s">
        <v>243</v>
      </c>
      <c r="B176" s="71" t="s">
        <v>244</v>
      </c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386">
        <f>SUM(U171:U175)</f>
        <v>278374</v>
      </c>
      <c r="V176" s="387"/>
      <c r="W176" s="386">
        <f>SUM(W171:W175)</f>
        <v>350023</v>
      </c>
      <c r="X176" s="1">
        <f t="shared" si="14"/>
        <v>278374</v>
      </c>
      <c r="Y176" s="1">
        <f t="shared" si="15"/>
        <v>0</v>
      </c>
      <c r="Z176" s="1">
        <f t="shared" si="16"/>
        <v>350023</v>
      </c>
      <c r="AA176" s="410">
        <f t="shared" si="17"/>
        <v>71649</v>
      </c>
    </row>
    <row r="177" spans="1:27" ht="15.75">
      <c r="A177" s="35" t="s">
        <v>53</v>
      </c>
      <c r="B177" s="51" t="s">
        <v>245</v>
      </c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384">
        <v>123248</v>
      </c>
      <c r="V177" s="385"/>
      <c r="W177" s="384">
        <v>135977</v>
      </c>
      <c r="X177" s="1">
        <f t="shared" si="14"/>
        <v>123248</v>
      </c>
      <c r="Y177" s="1">
        <f t="shared" si="15"/>
        <v>0</v>
      </c>
      <c r="Z177" s="1">
        <f t="shared" si="16"/>
        <v>135977</v>
      </c>
      <c r="AA177" s="408">
        <f t="shared" si="17"/>
        <v>12729</v>
      </c>
    </row>
    <row r="178" spans="1:27" ht="15.75">
      <c r="A178" s="35" t="s">
        <v>55</v>
      </c>
      <c r="B178" s="51" t="s">
        <v>246</v>
      </c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384">
        <v>24101</v>
      </c>
      <c r="V178" s="385"/>
      <c r="W178" s="384">
        <v>31158</v>
      </c>
      <c r="X178" s="1">
        <f t="shared" si="14"/>
        <v>24101</v>
      </c>
      <c r="Y178" s="1">
        <f t="shared" si="15"/>
        <v>0</v>
      </c>
      <c r="Z178" s="1">
        <f t="shared" si="16"/>
        <v>31158</v>
      </c>
      <c r="AA178" s="408">
        <f t="shared" si="17"/>
        <v>7057</v>
      </c>
    </row>
    <row r="179" spans="1:27" ht="15.75">
      <c r="A179" s="35" t="s">
        <v>57</v>
      </c>
      <c r="B179" s="51" t="s">
        <v>247</v>
      </c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384">
        <v>35210</v>
      </c>
      <c r="V179" s="385"/>
      <c r="W179" s="384">
        <v>39007</v>
      </c>
      <c r="X179" s="1">
        <f t="shared" si="14"/>
        <v>35210</v>
      </c>
      <c r="Y179" s="1">
        <f t="shared" si="15"/>
        <v>0</v>
      </c>
      <c r="Z179" s="1">
        <f t="shared" si="16"/>
        <v>39007</v>
      </c>
      <c r="AA179" s="408">
        <f t="shared" si="17"/>
        <v>3797</v>
      </c>
    </row>
    <row r="180" spans="1:27" ht="15.75">
      <c r="A180" s="36" t="s">
        <v>248</v>
      </c>
      <c r="B180" s="71" t="s">
        <v>249</v>
      </c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386">
        <f>SUM(U177:U179)</f>
        <v>182559</v>
      </c>
      <c r="V180" s="387"/>
      <c r="W180" s="386">
        <f>SUM(W177:W179)</f>
        <v>206142</v>
      </c>
      <c r="X180" s="1">
        <f t="shared" si="14"/>
        <v>182559</v>
      </c>
      <c r="Y180" s="1">
        <f t="shared" si="15"/>
        <v>0</v>
      </c>
      <c r="Z180" s="1">
        <f t="shared" si="16"/>
        <v>206142</v>
      </c>
      <c r="AA180" s="408">
        <f t="shared" si="17"/>
        <v>23583</v>
      </c>
    </row>
    <row r="181" spans="1:27" ht="15.75">
      <c r="A181" s="36" t="s">
        <v>250</v>
      </c>
      <c r="B181" s="71" t="s">
        <v>251</v>
      </c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386">
        <v>60599</v>
      </c>
      <c r="V181" s="387"/>
      <c r="W181" s="386">
        <v>69500</v>
      </c>
      <c r="X181" s="1">
        <f t="shared" si="14"/>
        <v>60599</v>
      </c>
      <c r="Y181" s="1">
        <f t="shared" si="15"/>
        <v>0</v>
      </c>
      <c r="Z181" s="1">
        <f t="shared" si="16"/>
        <v>69500</v>
      </c>
      <c r="AA181" s="408">
        <f t="shared" si="17"/>
        <v>8901</v>
      </c>
    </row>
    <row r="182" spans="1:27" ht="15.75">
      <c r="A182" s="36" t="s">
        <v>252</v>
      </c>
      <c r="B182" s="71" t="s">
        <v>253</v>
      </c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386">
        <v>19068</v>
      </c>
      <c r="V182" s="387"/>
      <c r="W182" s="386">
        <v>37644</v>
      </c>
      <c r="X182" s="1">
        <f t="shared" si="14"/>
        <v>19068</v>
      </c>
      <c r="Y182" s="1">
        <f t="shared" si="15"/>
        <v>0</v>
      </c>
      <c r="Z182" s="1">
        <f t="shared" si="16"/>
        <v>37644</v>
      </c>
      <c r="AA182" s="408">
        <f t="shared" si="17"/>
        <v>18576</v>
      </c>
    </row>
    <row r="183" spans="1:27" ht="15.75">
      <c r="A183" s="36"/>
      <c r="B183" s="51" t="s">
        <v>254</v>
      </c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390"/>
      <c r="V183" s="391"/>
      <c r="W183" s="390">
        <v>9820</v>
      </c>
      <c r="X183" s="1">
        <f t="shared" si="14"/>
        <v>0</v>
      </c>
      <c r="Y183" s="1">
        <f t="shared" si="15"/>
        <v>0</v>
      </c>
      <c r="Z183" s="1">
        <f t="shared" si="16"/>
        <v>9820</v>
      </c>
      <c r="AA183" s="407"/>
    </row>
    <row r="184" spans="1:27" ht="15.75">
      <c r="A184" s="36" t="s">
        <v>255</v>
      </c>
      <c r="B184" s="71" t="s">
        <v>256</v>
      </c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315"/>
      <c r="U184" s="392">
        <f>U165+U168+U169-U176-U180-U181-U182</f>
        <v>73795</v>
      </c>
      <c r="V184" s="392">
        <f>V165+V168+V169-V176-V180-V181-V182</f>
        <v>0</v>
      </c>
      <c r="W184" s="392">
        <f>W165+W168+W169-W176-W180-W181-W182</f>
        <v>100538</v>
      </c>
      <c r="X184" s="1">
        <f t="shared" si="14"/>
        <v>73795</v>
      </c>
      <c r="Y184" s="1">
        <f t="shared" si="15"/>
        <v>0</v>
      </c>
      <c r="Z184" s="1">
        <f t="shared" si="16"/>
        <v>100538</v>
      </c>
      <c r="AA184" s="409">
        <f>W184-U184</f>
        <v>26743</v>
      </c>
    </row>
    <row r="185" spans="1:27" ht="15.75">
      <c r="A185" s="35" t="s">
        <v>59</v>
      </c>
      <c r="B185" s="51" t="s">
        <v>257</v>
      </c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384"/>
      <c r="V185" s="385"/>
      <c r="W185" s="384"/>
      <c r="X185" s="1">
        <f t="shared" si="14"/>
        <v>0</v>
      </c>
      <c r="Y185" s="1">
        <f t="shared" si="15"/>
        <v>0</v>
      </c>
      <c r="Z185" s="1">
        <f t="shared" si="16"/>
        <v>0</v>
      </c>
      <c r="AA185" s="407"/>
    </row>
    <row r="186" spans="1:27" ht="15.75">
      <c r="A186" s="35"/>
      <c r="B186" s="51" t="s">
        <v>258</v>
      </c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384"/>
      <c r="V186" s="385"/>
      <c r="W186" s="384"/>
      <c r="X186" s="1">
        <f t="shared" si="14"/>
        <v>0</v>
      </c>
      <c r="Y186" s="1">
        <f t="shared" si="15"/>
        <v>0</v>
      </c>
      <c r="Z186" s="1">
        <f t="shared" si="16"/>
        <v>0</v>
      </c>
      <c r="AA186" s="407"/>
    </row>
    <row r="187" spans="1:27" ht="15.75">
      <c r="A187" s="35" t="s">
        <v>61</v>
      </c>
      <c r="B187" s="51" t="s">
        <v>259</v>
      </c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384"/>
      <c r="V187" s="385"/>
      <c r="W187" s="384"/>
      <c r="X187" s="1">
        <f t="shared" si="14"/>
        <v>0</v>
      </c>
      <c r="Y187" s="1">
        <f t="shared" si="15"/>
        <v>0</v>
      </c>
      <c r="Z187" s="1">
        <f t="shared" si="16"/>
        <v>0</v>
      </c>
      <c r="AA187" s="407"/>
    </row>
    <row r="188" spans="1:27" ht="15.75">
      <c r="A188" s="35"/>
      <c r="B188" s="51" t="s">
        <v>258</v>
      </c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384"/>
      <c r="V188" s="385"/>
      <c r="W188" s="384"/>
      <c r="X188" s="1">
        <f t="shared" si="14"/>
        <v>0</v>
      </c>
      <c r="Y188" s="1">
        <f t="shared" si="15"/>
        <v>0</v>
      </c>
      <c r="Z188" s="1">
        <f t="shared" si="16"/>
        <v>0</v>
      </c>
      <c r="AA188" s="407"/>
    </row>
    <row r="189" spans="1:27" ht="15.75">
      <c r="A189" s="35" t="s">
        <v>63</v>
      </c>
      <c r="B189" s="51" t="s">
        <v>260</v>
      </c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384"/>
      <c r="V189" s="385"/>
      <c r="W189" s="384"/>
      <c r="X189" s="1">
        <f t="shared" si="14"/>
        <v>0</v>
      </c>
      <c r="Y189" s="1">
        <f t="shared" si="15"/>
        <v>0</v>
      </c>
      <c r="Z189" s="1">
        <f t="shared" si="16"/>
        <v>0</v>
      </c>
      <c r="AA189" s="407"/>
    </row>
    <row r="190" spans="1:27" ht="15.75">
      <c r="A190" s="35"/>
      <c r="B190" s="51" t="s">
        <v>258</v>
      </c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384"/>
      <c r="V190" s="385"/>
      <c r="W190" s="384"/>
      <c r="X190" s="1">
        <f t="shared" si="14"/>
        <v>0</v>
      </c>
      <c r="Y190" s="1">
        <f t="shared" si="15"/>
        <v>0</v>
      </c>
      <c r="Z190" s="1">
        <f t="shared" si="16"/>
        <v>0</v>
      </c>
      <c r="AA190" s="407"/>
    </row>
    <row r="191" spans="1:27" ht="15.75">
      <c r="A191" s="35" t="s">
        <v>65</v>
      </c>
      <c r="B191" s="51" t="s">
        <v>261</v>
      </c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384">
        <v>1587</v>
      </c>
      <c r="V191" s="385"/>
      <c r="W191" s="384">
        <v>3638</v>
      </c>
      <c r="X191" s="1">
        <f t="shared" si="14"/>
        <v>1587</v>
      </c>
      <c r="Y191" s="1">
        <f t="shared" si="15"/>
        <v>0</v>
      </c>
      <c r="Z191" s="1">
        <f t="shared" si="16"/>
        <v>3638</v>
      </c>
      <c r="AA191" s="408">
        <f>W191-U191</f>
        <v>2051</v>
      </c>
    </row>
    <row r="192" spans="1:27" ht="15.75">
      <c r="A192" s="35"/>
      <c r="B192" s="51" t="s">
        <v>258</v>
      </c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384"/>
      <c r="V192" s="385"/>
      <c r="W192" s="384"/>
      <c r="X192" s="1">
        <f t="shared" si="14"/>
        <v>0</v>
      </c>
      <c r="Y192" s="1">
        <f t="shared" si="15"/>
        <v>0</v>
      </c>
      <c r="Z192" s="1">
        <f t="shared" si="16"/>
        <v>0</v>
      </c>
      <c r="AA192" s="407"/>
    </row>
    <row r="193" spans="1:27" ht="15.75">
      <c r="A193" s="35" t="s">
        <v>67</v>
      </c>
      <c r="B193" s="51" t="s">
        <v>262</v>
      </c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384">
        <v>2096</v>
      </c>
      <c r="V193" s="385"/>
      <c r="W193" s="384">
        <v>3004</v>
      </c>
      <c r="X193" s="1">
        <f t="shared" si="14"/>
        <v>2096</v>
      </c>
      <c r="Y193" s="1">
        <f t="shared" si="15"/>
        <v>0</v>
      </c>
      <c r="Z193" s="1">
        <f t="shared" si="16"/>
        <v>3004</v>
      </c>
      <c r="AA193" s="408">
        <f>W193-U193</f>
        <v>908</v>
      </c>
    </row>
    <row r="194" spans="1:27" ht="15.75">
      <c r="A194" s="93" t="s">
        <v>263</v>
      </c>
      <c r="B194" s="71" t="s">
        <v>264</v>
      </c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386">
        <f>SUM(U185:U193)</f>
        <v>3683</v>
      </c>
      <c r="V194" s="386">
        <f>SUM(V185:V193)</f>
        <v>0</v>
      </c>
      <c r="W194" s="386">
        <f>SUM(W185:W193)</f>
        <v>6642</v>
      </c>
      <c r="X194" s="1">
        <f t="shared" si="14"/>
        <v>3683</v>
      </c>
      <c r="Y194" s="1">
        <f t="shared" si="15"/>
        <v>0</v>
      </c>
      <c r="Z194" s="1">
        <f t="shared" si="16"/>
        <v>6642</v>
      </c>
      <c r="AA194" s="410">
        <f>W194-U194</f>
        <v>2959</v>
      </c>
    </row>
    <row r="195" spans="1:27" ht="15.75">
      <c r="A195" s="35" t="s">
        <v>69</v>
      </c>
      <c r="B195" s="51" t="s">
        <v>265</v>
      </c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384"/>
      <c r="V195" s="385"/>
      <c r="W195" s="384"/>
      <c r="X195" s="1">
        <f t="shared" ref="X195:X213" si="18">IF(U195="",0,U195)</f>
        <v>0</v>
      </c>
      <c r="Y195" s="1">
        <f t="shared" ref="Y195:Y213" si="19">IF(V195="",0,V195)</f>
        <v>0</v>
      </c>
      <c r="Z195" s="1">
        <f t="shared" ref="Z195:Z213" si="20">IF(W195="",0,W195)</f>
        <v>0</v>
      </c>
      <c r="AA195" s="407"/>
    </row>
    <row r="196" spans="1:27" ht="15.75">
      <c r="A196" s="35"/>
      <c r="B196" s="51" t="s">
        <v>266</v>
      </c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384"/>
      <c r="V196" s="385"/>
      <c r="W196" s="384"/>
      <c r="X196" s="1">
        <f t="shared" si="18"/>
        <v>0</v>
      </c>
      <c r="Y196" s="1">
        <f t="shared" si="19"/>
        <v>0</v>
      </c>
      <c r="Z196" s="1">
        <f t="shared" si="20"/>
        <v>0</v>
      </c>
      <c r="AA196" s="407"/>
    </row>
    <row r="197" spans="1:27" ht="15.75">
      <c r="A197" s="35" t="s">
        <v>71</v>
      </c>
      <c r="B197" s="51" t="s">
        <v>267</v>
      </c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384">
        <v>881</v>
      </c>
      <c r="V197" s="385"/>
      <c r="W197" s="384">
        <v>1764</v>
      </c>
      <c r="X197" s="1">
        <f t="shared" si="18"/>
        <v>881</v>
      </c>
      <c r="Y197" s="1">
        <f t="shared" si="19"/>
        <v>0</v>
      </c>
      <c r="Z197" s="1">
        <f t="shared" si="20"/>
        <v>1764</v>
      </c>
      <c r="AA197" s="408">
        <f>W197-U197</f>
        <v>883</v>
      </c>
    </row>
    <row r="198" spans="1:27" ht="15.75">
      <c r="A198" s="35"/>
      <c r="B198" s="51" t="s">
        <v>266</v>
      </c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384"/>
      <c r="V198" s="385"/>
      <c r="W198" s="384"/>
      <c r="X198" s="1">
        <f t="shared" si="18"/>
        <v>0</v>
      </c>
      <c r="Y198" s="1">
        <f t="shared" si="19"/>
        <v>0</v>
      </c>
      <c r="Z198" s="1">
        <f t="shared" si="20"/>
        <v>0</v>
      </c>
      <c r="AA198" s="407"/>
    </row>
    <row r="199" spans="1:27" ht="15.75">
      <c r="A199" s="35" t="s">
        <v>73</v>
      </c>
      <c r="B199" s="51" t="s">
        <v>268</v>
      </c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384"/>
      <c r="V199" s="385"/>
      <c r="W199" s="384"/>
      <c r="X199" s="1">
        <f t="shared" si="18"/>
        <v>0</v>
      </c>
      <c r="Y199" s="1">
        <f t="shared" si="19"/>
        <v>0</v>
      </c>
      <c r="Z199" s="1">
        <f t="shared" si="20"/>
        <v>0</v>
      </c>
      <c r="AA199" s="407"/>
    </row>
    <row r="200" spans="1:27" ht="15.75">
      <c r="A200" s="35" t="s">
        <v>75</v>
      </c>
      <c r="B200" s="51" t="s">
        <v>269</v>
      </c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384">
        <v>1692</v>
      </c>
      <c r="V200" s="385"/>
      <c r="W200" s="384">
        <v>1521</v>
      </c>
      <c r="X200" s="1">
        <f t="shared" si="18"/>
        <v>1692</v>
      </c>
      <c r="Y200" s="1">
        <f t="shared" si="19"/>
        <v>0</v>
      </c>
      <c r="Z200" s="1">
        <f t="shared" si="20"/>
        <v>1521</v>
      </c>
      <c r="AA200" s="408">
        <f>W200-U200</f>
        <v>-171</v>
      </c>
    </row>
    <row r="201" spans="1:27" ht="15.75">
      <c r="A201" s="36" t="s">
        <v>270</v>
      </c>
      <c r="B201" s="71" t="s">
        <v>271</v>
      </c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386">
        <f>SUM(U195:U200)</f>
        <v>2573</v>
      </c>
      <c r="V201" s="386">
        <f>SUM(V195:V200)</f>
        <v>0</v>
      </c>
      <c r="W201" s="386">
        <f>SUM(W195:W200)</f>
        <v>3285</v>
      </c>
      <c r="X201" s="1">
        <f t="shared" si="18"/>
        <v>2573</v>
      </c>
      <c r="Y201" s="1">
        <f t="shared" si="19"/>
        <v>0</v>
      </c>
      <c r="Z201" s="1">
        <f t="shared" si="20"/>
        <v>3285</v>
      </c>
      <c r="AA201" s="410">
        <f t="shared" ref="AA201:AA209" si="21">W201-U201</f>
        <v>712</v>
      </c>
    </row>
    <row r="202" spans="1:27" ht="15.75">
      <c r="A202" s="36" t="s">
        <v>272</v>
      </c>
      <c r="B202" s="71" t="s">
        <v>273</v>
      </c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386">
        <f>U194-U201</f>
        <v>1110</v>
      </c>
      <c r="V202" s="386">
        <f>V194-V201</f>
        <v>0</v>
      </c>
      <c r="W202" s="386">
        <v>3357</v>
      </c>
      <c r="X202" s="1">
        <f t="shared" si="18"/>
        <v>1110</v>
      </c>
      <c r="Y202" s="1">
        <f t="shared" si="19"/>
        <v>0</v>
      </c>
      <c r="Z202" s="1">
        <f t="shared" si="20"/>
        <v>3357</v>
      </c>
      <c r="AA202" s="410">
        <f t="shared" si="21"/>
        <v>2247</v>
      </c>
    </row>
    <row r="203" spans="1:27" ht="15.75">
      <c r="A203" s="36" t="s">
        <v>274</v>
      </c>
      <c r="B203" s="71" t="s">
        <v>275</v>
      </c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392">
        <f>U184+U202</f>
        <v>74905</v>
      </c>
      <c r="V203" s="392">
        <f>V184+V202</f>
        <v>0</v>
      </c>
      <c r="W203" s="392">
        <f>W184+W202</f>
        <v>103895</v>
      </c>
      <c r="X203" s="1">
        <f t="shared" si="18"/>
        <v>74905</v>
      </c>
      <c r="Y203" s="1">
        <f t="shared" si="19"/>
        <v>0</v>
      </c>
      <c r="Z203" s="1">
        <f t="shared" si="20"/>
        <v>103895</v>
      </c>
      <c r="AA203" s="409">
        <f t="shared" si="21"/>
        <v>28990</v>
      </c>
    </row>
    <row r="204" spans="1:27" ht="15.75">
      <c r="A204" s="36" t="s">
        <v>276</v>
      </c>
      <c r="B204" s="71" t="s">
        <v>277</v>
      </c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390">
        <v>251</v>
      </c>
      <c r="V204" s="385"/>
      <c r="W204" s="390"/>
      <c r="X204" s="1">
        <f t="shared" si="18"/>
        <v>251</v>
      </c>
      <c r="Y204" s="1">
        <f t="shared" si="19"/>
        <v>0</v>
      </c>
      <c r="Z204" s="1">
        <f t="shared" si="20"/>
        <v>0</v>
      </c>
      <c r="AA204" s="408">
        <f t="shared" si="21"/>
        <v>-251</v>
      </c>
    </row>
    <row r="205" spans="1:27" ht="15.75">
      <c r="A205" s="36" t="s">
        <v>278</v>
      </c>
      <c r="B205" s="71" t="s">
        <v>279</v>
      </c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390">
        <v>6538</v>
      </c>
      <c r="V205" s="385"/>
      <c r="W205" s="390">
        <v>11231</v>
      </c>
      <c r="X205" s="1">
        <f t="shared" si="18"/>
        <v>6538</v>
      </c>
      <c r="Y205" s="1">
        <f t="shared" si="19"/>
        <v>0</v>
      </c>
      <c r="Z205" s="1">
        <f t="shared" si="20"/>
        <v>11231</v>
      </c>
      <c r="AA205" s="408">
        <f t="shared" si="21"/>
        <v>4693</v>
      </c>
    </row>
    <row r="206" spans="1:27" ht="15.75">
      <c r="A206" s="36" t="s">
        <v>280</v>
      </c>
      <c r="B206" s="71" t="s">
        <v>281</v>
      </c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386">
        <f>U204-U205</f>
        <v>-6287</v>
      </c>
      <c r="V206" s="386">
        <f>V204-V205</f>
        <v>0</v>
      </c>
      <c r="W206" s="386">
        <f>W204-W205</f>
        <v>-11231</v>
      </c>
      <c r="X206" s="1">
        <f t="shared" si="18"/>
        <v>-6287</v>
      </c>
      <c r="Y206" s="1">
        <f t="shared" si="19"/>
        <v>0</v>
      </c>
      <c r="Z206" s="1">
        <f t="shared" si="20"/>
        <v>-11231</v>
      </c>
      <c r="AA206" s="410">
        <f t="shared" si="21"/>
        <v>-4944</v>
      </c>
    </row>
    <row r="207" spans="1:27" ht="15.75">
      <c r="A207" s="36" t="s">
        <v>282</v>
      </c>
      <c r="B207" s="71" t="s">
        <v>283</v>
      </c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392">
        <f>U203+U206</f>
        <v>68618</v>
      </c>
      <c r="V207" s="392">
        <f>V203+V206</f>
        <v>0</v>
      </c>
      <c r="W207" s="392">
        <v>92361</v>
      </c>
      <c r="X207" s="1">
        <f t="shared" si="18"/>
        <v>68618</v>
      </c>
      <c r="Y207" s="1">
        <f t="shared" si="19"/>
        <v>0</v>
      </c>
      <c r="Z207" s="1">
        <f t="shared" si="20"/>
        <v>92361</v>
      </c>
      <c r="AA207" s="409">
        <f t="shared" si="21"/>
        <v>23743</v>
      </c>
    </row>
    <row r="208" spans="1:27" ht="15.75">
      <c r="A208" s="36" t="s">
        <v>284</v>
      </c>
      <c r="B208" s="71" t="s">
        <v>285</v>
      </c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390">
        <v>5775</v>
      </c>
      <c r="V208" s="391"/>
      <c r="W208" s="417">
        <v>3475</v>
      </c>
      <c r="X208" s="1">
        <f t="shared" si="18"/>
        <v>5775</v>
      </c>
      <c r="Y208" s="1">
        <f t="shared" si="19"/>
        <v>0</v>
      </c>
      <c r="Z208" s="1">
        <f t="shared" si="20"/>
        <v>3475</v>
      </c>
      <c r="AA208" s="408">
        <f t="shared" si="21"/>
        <v>-2300</v>
      </c>
    </row>
    <row r="209" spans="1:29" ht="15.75">
      <c r="A209" s="36" t="s">
        <v>286</v>
      </c>
      <c r="B209" s="71" t="s">
        <v>287</v>
      </c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392">
        <f>U207-U208</f>
        <v>62843</v>
      </c>
      <c r="V209" s="392">
        <f>V207-V208</f>
        <v>0</v>
      </c>
      <c r="W209" s="392">
        <f>W207-W208</f>
        <v>88886</v>
      </c>
      <c r="X209" s="1">
        <f t="shared" si="18"/>
        <v>62843</v>
      </c>
      <c r="Y209" s="1">
        <f t="shared" si="19"/>
        <v>0</v>
      </c>
      <c r="Z209" s="1">
        <f t="shared" si="20"/>
        <v>88886</v>
      </c>
      <c r="AA209" s="409">
        <f t="shared" si="21"/>
        <v>26043</v>
      </c>
    </row>
    <row r="210" spans="1:29" ht="15.75">
      <c r="A210" s="35" t="s">
        <v>77</v>
      </c>
      <c r="B210" s="51" t="s">
        <v>288</v>
      </c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384"/>
      <c r="V210" s="385"/>
      <c r="W210" s="384"/>
      <c r="X210" s="1">
        <f t="shared" si="18"/>
        <v>0</v>
      </c>
      <c r="Y210" s="1">
        <f t="shared" si="19"/>
        <v>0</v>
      </c>
      <c r="Z210" s="1">
        <f t="shared" si="20"/>
        <v>0</v>
      </c>
      <c r="AA210" s="407"/>
    </row>
    <row r="211" spans="1:29" ht="15.75">
      <c r="A211" s="35" t="s">
        <v>79</v>
      </c>
      <c r="B211" s="51" t="s">
        <v>289</v>
      </c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384">
        <v>30000</v>
      </c>
      <c r="V211" s="385"/>
      <c r="W211" s="384">
        <v>65000</v>
      </c>
      <c r="X211" s="1">
        <f t="shared" si="18"/>
        <v>30000</v>
      </c>
      <c r="Y211" s="1">
        <f t="shared" si="19"/>
        <v>0</v>
      </c>
      <c r="Z211" s="1">
        <f t="shared" si="20"/>
        <v>65000</v>
      </c>
      <c r="AA211" s="407">
        <v>-20000</v>
      </c>
    </row>
    <row r="212" spans="1:29" ht="16.5" thickBot="1">
      <c r="A212" s="37"/>
      <c r="B212" s="56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393"/>
      <c r="V212" s="394"/>
      <c r="W212" s="393"/>
      <c r="X212" s="1">
        <f t="shared" si="18"/>
        <v>0</v>
      </c>
      <c r="Y212" s="1">
        <f t="shared" si="19"/>
        <v>0</v>
      </c>
      <c r="Z212" s="1">
        <f t="shared" si="20"/>
        <v>0</v>
      </c>
      <c r="AA212" s="407"/>
    </row>
    <row r="213" spans="1:29" ht="16.5" thickBot="1">
      <c r="A213" s="80" t="s">
        <v>290</v>
      </c>
      <c r="B213" s="81" t="s">
        <v>291</v>
      </c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395">
        <f>U209-U211</f>
        <v>32843</v>
      </c>
      <c r="V213" s="396"/>
      <c r="W213" s="395">
        <f>W209-W211</f>
        <v>23886</v>
      </c>
      <c r="X213" s="1">
        <f t="shared" si="18"/>
        <v>32843</v>
      </c>
      <c r="Y213" s="1">
        <f t="shared" si="19"/>
        <v>0</v>
      </c>
      <c r="Z213" s="1">
        <f t="shared" si="20"/>
        <v>23886</v>
      </c>
      <c r="AA213" s="409">
        <f>W213-U213</f>
        <v>-8957</v>
      </c>
    </row>
    <row r="214" spans="1:29">
      <c r="A214" s="359"/>
      <c r="B214" s="360"/>
      <c r="C214" s="361"/>
      <c r="D214" s="361"/>
      <c r="E214" s="361"/>
      <c r="F214" s="361"/>
      <c r="G214" s="361"/>
      <c r="H214" s="361"/>
      <c r="I214" s="361"/>
      <c r="J214" s="361"/>
      <c r="K214" s="361"/>
      <c r="L214" s="361"/>
      <c r="M214" s="361"/>
      <c r="N214" s="361"/>
      <c r="O214" s="361"/>
      <c r="P214" s="361"/>
      <c r="Q214" s="361"/>
      <c r="R214" s="361"/>
      <c r="S214" s="361"/>
      <c r="T214" s="361"/>
      <c r="U214" s="362"/>
      <c r="V214" s="363"/>
      <c r="W214" s="362"/>
    </row>
    <row r="215" spans="1:29" s="11" customFormat="1" ht="6.75" customHeight="1">
      <c r="A215" s="13"/>
      <c r="W215" s="356"/>
      <c r="AC215" s="44"/>
    </row>
    <row r="216" spans="1:29" s="11" customFormat="1" ht="15">
      <c r="A216" s="92" t="s">
        <v>292</v>
      </c>
      <c r="C216" s="21"/>
      <c r="D216" s="419" t="s">
        <v>408</v>
      </c>
      <c r="E216" s="420"/>
      <c r="F216" s="420"/>
      <c r="G216" s="420"/>
      <c r="H216" s="420"/>
      <c r="I216" s="420"/>
      <c r="J216" s="420"/>
      <c r="K216" s="420"/>
      <c r="L216" s="420"/>
      <c r="M216" s="420"/>
      <c r="N216" s="420"/>
      <c r="U216" s="23"/>
      <c r="V216" s="22"/>
      <c r="W216" s="357"/>
      <c r="AC216" s="44"/>
    </row>
    <row r="217" spans="1:29" s="11" customFormat="1" ht="15">
      <c r="A217" s="21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6" t="s">
        <v>25</v>
      </c>
      <c r="R217" s="26"/>
      <c r="S217" s="26"/>
      <c r="T217" s="24"/>
      <c r="U217" s="25" t="s">
        <v>26</v>
      </c>
      <c r="V217" s="26"/>
      <c r="W217" s="26"/>
      <c r="X217" s="24"/>
      <c r="AC217" s="44"/>
    </row>
    <row r="218" spans="1:29" s="11" customFormat="1" ht="15">
      <c r="A218" s="21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5" t="s">
        <v>27</v>
      </c>
      <c r="V218" s="25"/>
      <c r="W218" s="26"/>
      <c r="X218" s="24"/>
      <c r="AC218" s="44"/>
    </row>
    <row r="219" spans="1:29" s="11" customFormat="1">
      <c r="A219" s="13"/>
      <c r="W219" s="12"/>
      <c r="AC219" s="44"/>
    </row>
  </sheetData>
  <mergeCells count="6">
    <mergeCell ref="D216:N216"/>
    <mergeCell ref="E76:M76"/>
    <mergeCell ref="P89:T89"/>
    <mergeCell ref="M13:T13"/>
    <mergeCell ref="E142:M142"/>
    <mergeCell ref="L156:T156"/>
  </mergeCells>
  <phoneticPr fontId="25" type="noConversion"/>
  <printOptions horizontalCentered="1"/>
  <pageMargins left="0.52" right="0.39370078740157483" top="0.5" bottom="0.3" header="0.31496062992125984" footer="0.24"/>
  <pageSetup paperSize="9" scale="72" orientation="portrait" verticalDpi="300" r:id="rId1"/>
  <headerFooter alignWithMargins="0"/>
  <rowBreaks count="2" manualBreakCount="2">
    <brk id="78" max="16383" man="1"/>
    <brk id="144" max="655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29"/>
  <sheetViews>
    <sheetView showGridLines="0" showZeros="0" zoomScale="112" workbookViewId="0">
      <selection activeCell="C34" sqref="C34"/>
    </sheetView>
  </sheetViews>
  <sheetFormatPr defaultRowHeight="12.75"/>
  <cols>
    <col min="1" max="1" width="27.7109375" style="1" customWidth="1"/>
    <col min="2" max="2" width="2.7109375" style="1" customWidth="1"/>
    <col min="3" max="3" width="20.7109375" style="1" customWidth="1"/>
    <col min="4" max="4" width="2.5703125" style="1" customWidth="1"/>
    <col min="5" max="5" width="2.7109375" style="1" customWidth="1"/>
    <col min="6" max="6" width="14.85546875" style="112" customWidth="1"/>
    <col min="7" max="7" width="2.5703125" style="1" customWidth="1"/>
    <col min="8" max="8" width="13.42578125" style="113" customWidth="1"/>
    <col min="9" max="9" width="14.140625" style="113" customWidth="1"/>
    <col min="10" max="16384" width="9.140625" style="1"/>
  </cols>
  <sheetData>
    <row r="1" spans="1:9" ht="15">
      <c r="A1" s="114" t="str">
        <f ca="1">Adatok!B2</f>
        <v>MÜLLEX-KÖRMEND KFT</v>
      </c>
      <c r="B1" s="114"/>
      <c r="C1" s="114"/>
      <c r="D1" s="114"/>
      <c r="E1" s="114"/>
      <c r="F1" s="114"/>
      <c r="G1" s="114"/>
      <c r="H1" s="114"/>
      <c r="I1" s="114"/>
    </row>
    <row r="3" spans="1:9" ht="15">
      <c r="A3" s="114" t="s">
        <v>293</v>
      </c>
      <c r="B3" s="114"/>
      <c r="C3" s="114"/>
      <c r="D3" s="114"/>
      <c r="E3" s="114"/>
      <c r="F3" s="114"/>
      <c r="G3" s="114"/>
      <c r="H3" s="114"/>
      <c r="I3" s="114"/>
    </row>
    <row r="4" spans="1:9" ht="15">
      <c r="A4" s="114"/>
      <c r="B4" s="114"/>
      <c r="C4" s="115"/>
      <c r="D4" s="115"/>
      <c r="E4" s="115"/>
      <c r="F4" s="115"/>
      <c r="G4" s="115"/>
      <c r="H4" s="116"/>
      <c r="I4" s="116"/>
    </row>
    <row r="5" spans="1:9" ht="15">
      <c r="A5" s="114">
        <f ca="1">Adatok!B11</f>
        <v>39813</v>
      </c>
      <c r="B5" s="114"/>
      <c r="C5" s="114"/>
      <c r="D5" s="114"/>
      <c r="E5" s="114"/>
      <c r="F5" s="114"/>
      <c r="G5" s="114"/>
      <c r="H5" s="114"/>
      <c r="I5" s="114"/>
    </row>
    <row r="7" spans="1:9" ht="13.5" thickBot="1">
      <c r="I7" s="170" t="s">
        <v>294</v>
      </c>
    </row>
    <row r="8" spans="1:9" ht="26.25" thickBot="1">
      <c r="A8" s="176" t="s">
        <v>295</v>
      </c>
      <c r="B8" s="177"/>
      <c r="C8" s="177"/>
      <c r="D8" s="177"/>
      <c r="E8" s="177"/>
      <c r="F8" s="123"/>
      <c r="G8" s="178"/>
      <c r="H8" s="179" t="s">
        <v>296</v>
      </c>
      <c r="I8" s="180" t="s">
        <v>297</v>
      </c>
    </row>
    <row r="9" spans="1:9">
      <c r="A9" s="181"/>
      <c r="B9" s="134"/>
      <c r="C9" s="134"/>
      <c r="D9" s="134"/>
      <c r="E9" s="134"/>
      <c r="F9" s="136"/>
      <c r="G9" s="134"/>
      <c r="H9" s="182"/>
      <c r="I9" s="183"/>
    </row>
    <row r="10" spans="1:9">
      <c r="A10" s="184" t="s">
        <v>298</v>
      </c>
      <c r="B10" s="185"/>
      <c r="C10" s="185"/>
      <c r="D10" s="186"/>
      <c r="E10" s="186"/>
      <c r="F10" s="147"/>
      <c r="G10" s="185"/>
      <c r="H10" s="187">
        <f ca="1">'Merl"A"'!X184</f>
        <v>73795</v>
      </c>
      <c r="I10" s="188">
        <f ca="1">'Merl"A"'!Z184</f>
        <v>100538</v>
      </c>
    </row>
    <row r="11" spans="1:9">
      <c r="A11" s="128"/>
      <c r="B11" s="185"/>
      <c r="C11" s="185"/>
      <c r="D11" s="185"/>
      <c r="E11" s="185"/>
      <c r="F11" s="157"/>
      <c r="G11" s="154"/>
      <c r="H11" s="187"/>
      <c r="I11" s="188"/>
    </row>
    <row r="12" spans="1:9" ht="12.75" customHeight="1">
      <c r="A12" s="128" t="s">
        <v>299</v>
      </c>
      <c r="B12" s="185"/>
      <c r="C12" s="185"/>
      <c r="D12" s="186"/>
      <c r="E12" s="186"/>
      <c r="F12" s="147"/>
      <c r="G12" s="154"/>
      <c r="H12" s="187">
        <f ca="1">'Merl"A"'!X202</f>
        <v>1110</v>
      </c>
      <c r="I12" s="188">
        <f ca="1">'Merl"A"'!Z202</f>
        <v>3357</v>
      </c>
    </row>
    <row r="13" spans="1:9">
      <c r="A13" s="128"/>
      <c r="B13" s="185"/>
      <c r="C13" s="185"/>
      <c r="D13" s="185"/>
      <c r="E13" s="185"/>
      <c r="F13" s="147"/>
      <c r="G13" s="185"/>
      <c r="H13" s="187"/>
      <c r="I13" s="188"/>
    </row>
    <row r="14" spans="1:9">
      <c r="A14" s="128" t="s">
        <v>300</v>
      </c>
      <c r="B14" s="185"/>
      <c r="C14" s="185"/>
      <c r="D14" s="186"/>
      <c r="E14" s="186"/>
      <c r="F14" s="144"/>
      <c r="G14" s="163"/>
      <c r="H14" s="187">
        <f ca="1">'Merl"A"'!X206</f>
        <v>-6287</v>
      </c>
      <c r="I14" s="188">
        <f ca="1">'Merl"A"'!Z206</f>
        <v>-11231</v>
      </c>
    </row>
    <row r="15" spans="1:9">
      <c r="A15" s="128"/>
      <c r="B15" s="185"/>
      <c r="C15" s="185"/>
      <c r="D15" s="185"/>
      <c r="E15" s="185"/>
      <c r="F15" s="147"/>
      <c r="G15" s="154"/>
      <c r="H15" s="187"/>
      <c r="I15" s="188"/>
    </row>
    <row r="16" spans="1:9">
      <c r="A16" s="189" t="s">
        <v>301</v>
      </c>
      <c r="B16" s="190"/>
      <c r="C16" s="190"/>
      <c r="D16" s="191"/>
      <c r="E16" s="191"/>
      <c r="F16" s="192"/>
      <c r="G16" s="193"/>
      <c r="H16" s="194">
        <f ca="1">'Merl"A"'!X207</f>
        <v>68618</v>
      </c>
      <c r="I16" s="195">
        <f ca="1">'Merl"A"'!Z207</f>
        <v>92361</v>
      </c>
    </row>
    <row r="17" spans="1:9">
      <c r="A17" s="128"/>
      <c r="B17" s="185"/>
      <c r="C17" s="185"/>
      <c r="D17" s="185"/>
      <c r="E17" s="185"/>
      <c r="F17" s="144"/>
      <c r="G17" s="163"/>
      <c r="H17" s="187"/>
      <c r="I17" s="188"/>
    </row>
    <row r="18" spans="1:9">
      <c r="A18" s="128" t="s">
        <v>302</v>
      </c>
      <c r="B18" s="185"/>
      <c r="C18" s="185"/>
      <c r="D18" s="186"/>
      <c r="E18" s="186"/>
      <c r="F18" s="147"/>
      <c r="G18" s="147"/>
      <c r="H18" s="187">
        <f ca="1">'Merl"A"'!X209</f>
        <v>62843</v>
      </c>
      <c r="I18" s="188">
        <f ca="1">'Merl"A"'!Z209</f>
        <v>88886</v>
      </c>
    </row>
    <row r="19" spans="1:9">
      <c r="A19" s="128"/>
      <c r="B19" s="185"/>
      <c r="C19" s="185"/>
      <c r="D19" s="185"/>
      <c r="E19" s="185"/>
      <c r="F19" s="144"/>
      <c r="G19" s="185"/>
      <c r="H19" s="187"/>
      <c r="I19" s="188"/>
    </row>
    <row r="20" spans="1:9" ht="13.5" thickBot="1">
      <c r="A20" s="196" t="s">
        <v>303</v>
      </c>
      <c r="B20" s="197"/>
      <c r="C20" s="197"/>
      <c r="D20" s="198"/>
      <c r="E20" s="198"/>
      <c r="F20" s="199"/>
      <c r="G20" s="200"/>
      <c r="H20" s="201">
        <f ca="1">'Merl"A"'!X213</f>
        <v>32843</v>
      </c>
      <c r="I20" s="202">
        <f ca="1">'Merl"A"'!Z213</f>
        <v>23886</v>
      </c>
    </row>
    <row r="21" spans="1:9">
      <c r="A21" s="134"/>
      <c r="B21" s="134"/>
      <c r="C21" s="134"/>
      <c r="D21" s="134"/>
      <c r="E21" s="134"/>
      <c r="F21" s="203"/>
      <c r="G21" s="203"/>
      <c r="H21" s="204"/>
      <c r="I21" s="204"/>
    </row>
    <row r="22" spans="1:9" s="2" customFormat="1">
      <c r="A22" s="205"/>
      <c r="B22" s="205"/>
      <c r="C22" s="205"/>
      <c r="D22" s="205"/>
      <c r="E22" s="205"/>
      <c r="F22" s="206"/>
      <c r="G22" s="207"/>
      <c r="H22" s="208"/>
      <c r="I22" s="208"/>
    </row>
    <row r="23" spans="1:9" s="2" customFormat="1">
      <c r="A23" s="209"/>
      <c r="B23" s="205"/>
      <c r="C23" s="205"/>
      <c r="D23" s="205"/>
      <c r="E23" s="205"/>
      <c r="F23" s="206"/>
      <c r="G23" s="206"/>
      <c r="H23" s="208"/>
      <c r="I23" s="208"/>
    </row>
    <row r="24" spans="1:9" s="2" customFormat="1">
      <c r="A24" s="205"/>
      <c r="B24" s="205"/>
      <c r="C24" s="205"/>
      <c r="D24" s="205"/>
      <c r="E24" s="205"/>
      <c r="F24" s="206"/>
      <c r="G24" s="206"/>
      <c r="H24" s="208"/>
      <c r="I24" s="208"/>
    </row>
    <row r="25" spans="1:9" ht="13.5" thickBot="1">
      <c r="A25" s="205"/>
      <c r="B25" s="205"/>
      <c r="C25" s="205"/>
      <c r="D25" s="205"/>
      <c r="E25" s="205"/>
      <c r="F25" s="147"/>
      <c r="G25" s="154"/>
      <c r="H25" s="208"/>
      <c r="I25" s="208"/>
    </row>
    <row r="26" spans="1:9" ht="26.25" thickBot="1">
      <c r="A26" s="210" t="s">
        <v>304</v>
      </c>
      <c r="B26" s="211"/>
      <c r="C26" s="212" t="s">
        <v>305</v>
      </c>
      <c r="D26" s="213"/>
      <c r="E26" s="214"/>
      <c r="F26" s="212" t="s">
        <v>306</v>
      </c>
      <c r="G26" s="215"/>
      <c r="H26" s="216" t="s">
        <v>296</v>
      </c>
      <c r="I26" s="217" t="s">
        <v>297</v>
      </c>
    </row>
    <row r="27" spans="1:9">
      <c r="A27" s="218"/>
      <c r="B27" s="155"/>
      <c r="C27" s="163"/>
      <c r="D27" s="156"/>
      <c r="E27" s="185"/>
      <c r="F27" s="163"/>
      <c r="G27" s="147"/>
      <c r="H27" s="277"/>
      <c r="I27" s="129"/>
    </row>
    <row r="28" spans="1:9">
      <c r="A28" s="158" t="s">
        <v>307</v>
      </c>
      <c r="B28" s="155"/>
      <c r="C28" s="172" t="s">
        <v>308</v>
      </c>
      <c r="D28" s="219"/>
      <c r="E28" s="220"/>
      <c r="F28" s="172" t="s">
        <v>309</v>
      </c>
      <c r="G28" s="147"/>
      <c r="H28" s="321">
        <f ca="1">IF('Merl"A"'!X165=0,"",'Merl"A"'!X184/'Merl"A"'!X165)</f>
        <v>0.12170303437106768</v>
      </c>
      <c r="I28" s="316">
        <f ca="1">IF('Merl"A"'!Z165=0,"",'Merl"A"'!Z184/'Merl"A"'!Z165)</f>
        <v>0.13463660517237686</v>
      </c>
    </row>
    <row r="29" spans="1:9" ht="25.5">
      <c r="A29" s="158"/>
      <c r="B29" s="155"/>
      <c r="C29" s="144" t="s">
        <v>310</v>
      </c>
      <c r="D29" s="219"/>
      <c r="E29" s="220"/>
      <c r="F29" s="144" t="s">
        <v>311</v>
      </c>
      <c r="G29" s="147"/>
      <c r="H29" s="321"/>
      <c r="I29" s="316"/>
    </row>
    <row r="30" spans="1:9">
      <c r="A30" s="139"/>
      <c r="B30" s="155"/>
      <c r="C30" s="206"/>
      <c r="D30" s="219"/>
      <c r="E30" s="220"/>
      <c r="F30" s="147"/>
      <c r="G30" s="154"/>
      <c r="H30" s="148"/>
      <c r="I30" s="149"/>
    </row>
    <row r="31" spans="1:9">
      <c r="A31" s="158" t="s">
        <v>312</v>
      </c>
      <c r="B31" s="155"/>
      <c r="C31" s="172" t="s">
        <v>302</v>
      </c>
      <c r="D31" s="219"/>
      <c r="E31" s="220"/>
      <c r="F31" s="172" t="s">
        <v>313</v>
      </c>
      <c r="G31" s="147"/>
      <c r="H31" s="321">
        <f ca="1">IF('Merl"A"'!X96=0,"",'Merl"A"'!X209/'Merl"A"'!X96)</f>
        <v>0.13337252538286529</v>
      </c>
      <c r="I31" s="316">
        <f ca="1">IF('Merl"A"'!Z96=0,"",'Merl"A"'!Z209/'Merl"A"'!Z96)</f>
        <v>0.17954264961045835</v>
      </c>
    </row>
    <row r="32" spans="1:9">
      <c r="A32" s="158"/>
      <c r="B32" s="155"/>
      <c r="C32" s="163" t="s">
        <v>314</v>
      </c>
      <c r="D32" s="219"/>
      <c r="E32" s="220"/>
      <c r="F32" s="144" t="s">
        <v>280</v>
      </c>
      <c r="G32" s="147"/>
      <c r="H32" s="321"/>
      <c r="I32" s="316"/>
    </row>
    <row r="33" spans="1:9">
      <c r="A33" s="139"/>
      <c r="B33" s="155"/>
      <c r="C33" s="185"/>
      <c r="D33" s="219"/>
      <c r="E33" s="220"/>
      <c r="F33" s="147"/>
      <c r="G33" s="147"/>
      <c r="H33" s="148"/>
      <c r="I33" s="149"/>
    </row>
    <row r="34" spans="1:9">
      <c r="A34" s="158" t="s">
        <v>315</v>
      </c>
      <c r="B34" s="155"/>
      <c r="C34" s="172" t="s">
        <v>302</v>
      </c>
      <c r="D34" s="219"/>
      <c r="E34" s="220"/>
      <c r="F34" s="172" t="s">
        <v>313</v>
      </c>
      <c r="G34" s="185"/>
      <c r="H34" s="321">
        <f ca="1">IF('Merl"A"'!X72=0,"",'Merl"A"'!X209/'Merl"A"'!X72)</f>
        <v>7.9952824487500657E-2</v>
      </c>
      <c r="I34" s="316">
        <f ca="1">IF('Merl"A"'!Z72=0,"",'Merl"A"'!Z209/'Merl"A"'!Z72)</f>
        <v>0.10661002292056722</v>
      </c>
    </row>
    <row r="35" spans="1:9">
      <c r="A35" s="158"/>
      <c r="B35" s="155"/>
      <c r="C35" s="206" t="s">
        <v>316</v>
      </c>
      <c r="D35" s="156"/>
      <c r="E35" s="185"/>
      <c r="F35" s="206" t="s">
        <v>317</v>
      </c>
      <c r="G35" s="185"/>
      <c r="H35" s="321"/>
      <c r="I35" s="316"/>
    </row>
    <row r="36" spans="1:9" ht="13.5" thickBot="1">
      <c r="A36" s="221"/>
      <c r="B36" s="222"/>
      <c r="C36" s="223"/>
      <c r="D36" s="224"/>
      <c r="E36" s="223"/>
      <c r="F36" s="225"/>
      <c r="G36" s="223"/>
      <c r="H36" s="226"/>
      <c r="I36" s="227"/>
    </row>
    <row r="37" spans="1:9">
      <c r="A37" s="185"/>
      <c r="B37" s="185"/>
      <c r="C37" s="185"/>
      <c r="D37" s="185"/>
      <c r="E37" s="185"/>
      <c r="F37" s="206"/>
      <c r="G37" s="185"/>
      <c r="H37" s="228"/>
      <c r="I37" s="228"/>
    </row>
    <row r="38" spans="1:9">
      <c r="F38" s="115"/>
      <c r="G38" s="115"/>
      <c r="H38" s="116"/>
      <c r="I38" s="116"/>
    </row>
    <row r="39" spans="1:9" ht="15">
      <c r="A39" s="114" t="str">
        <f>A1</f>
        <v>MÜLLEX-KÖRMEND KFT</v>
      </c>
      <c r="B39" s="114"/>
      <c r="C39" s="114"/>
      <c r="D39" s="114"/>
      <c r="E39" s="114"/>
      <c r="F39" s="114"/>
      <c r="G39" s="114"/>
      <c r="H39" s="114"/>
      <c r="I39" s="114"/>
    </row>
    <row r="41" spans="1:9" ht="15">
      <c r="A41" s="114" t="s">
        <v>318</v>
      </c>
      <c r="B41" s="114"/>
      <c r="C41" s="114"/>
      <c r="D41" s="114"/>
      <c r="E41" s="114"/>
      <c r="F41" s="114"/>
      <c r="G41" s="114"/>
      <c r="H41" s="114"/>
      <c r="I41" s="114"/>
    </row>
    <row r="42" spans="1:9" ht="15">
      <c r="A42" s="114"/>
      <c r="B42" s="114"/>
      <c r="C42" s="115"/>
      <c r="D42" s="115"/>
      <c r="E42" s="115"/>
      <c r="F42" s="115"/>
      <c r="G42" s="115"/>
      <c r="H42" s="116"/>
      <c r="I42" s="116"/>
    </row>
    <row r="43" spans="1:9" ht="15">
      <c r="A43" s="114">
        <f>A5</f>
        <v>39813</v>
      </c>
      <c r="B43" s="114"/>
      <c r="C43" s="114"/>
      <c r="D43" s="114"/>
      <c r="E43" s="114"/>
      <c r="F43" s="114"/>
      <c r="G43" s="114"/>
      <c r="H43" s="114"/>
      <c r="I43" s="114"/>
    </row>
    <row r="44" spans="1:9">
      <c r="F44" s="206"/>
      <c r="G44" s="185"/>
      <c r="H44" s="228"/>
      <c r="I44" s="228"/>
    </row>
    <row r="45" spans="1:9" ht="13.5" thickBot="1">
      <c r="A45" s="185"/>
      <c r="B45" s="185"/>
      <c r="C45" s="185"/>
      <c r="D45" s="185"/>
      <c r="E45" s="185"/>
      <c r="F45" s="206"/>
      <c r="G45" s="185"/>
      <c r="H45" s="228"/>
      <c r="I45" s="228"/>
    </row>
    <row r="46" spans="1:9">
      <c r="A46" s="229" t="s">
        <v>319</v>
      </c>
      <c r="B46" s="230"/>
      <c r="C46" s="231" t="s">
        <v>32</v>
      </c>
      <c r="D46" s="232"/>
      <c r="E46" s="232"/>
      <c r="F46" s="233"/>
      <c r="G46" s="231" t="s">
        <v>34</v>
      </c>
      <c r="H46" s="232"/>
      <c r="I46" s="233"/>
    </row>
    <row r="47" spans="1:9" ht="13.5" thickBot="1">
      <c r="A47" s="234"/>
      <c r="B47" s="235"/>
      <c r="C47" s="236" t="s">
        <v>320</v>
      </c>
      <c r="D47" s="237" t="s">
        <v>321</v>
      </c>
      <c r="E47" s="238"/>
      <c r="F47" s="239"/>
      <c r="G47" s="240" t="s">
        <v>320</v>
      </c>
      <c r="H47" s="241"/>
      <c r="I47" s="242" t="s">
        <v>321</v>
      </c>
    </row>
    <row r="48" spans="1:9" s="248" customFormat="1" ht="18" customHeight="1">
      <c r="A48" s="243" t="s">
        <v>322</v>
      </c>
      <c r="B48" s="244"/>
      <c r="C48" s="245">
        <f ca="1">'Merl"A"'!X165</f>
        <v>606353</v>
      </c>
      <c r="D48" s="130" t="s">
        <v>3</v>
      </c>
      <c r="E48" s="131"/>
      <c r="F48" s="132"/>
      <c r="G48" s="246">
        <f ca="1">'Merl"A"'!Z165</f>
        <v>746736</v>
      </c>
      <c r="H48" s="247"/>
      <c r="I48" s="110" t="s">
        <v>3</v>
      </c>
    </row>
    <row r="49" spans="1:9" s="248" customFormat="1" ht="36" customHeight="1">
      <c r="A49" s="249" t="s">
        <v>323</v>
      </c>
      <c r="B49" s="250"/>
      <c r="C49" s="251">
        <f ca="1">'Merl"A"'!X166</f>
        <v>0</v>
      </c>
      <c r="D49" s="111" t="s">
        <v>3</v>
      </c>
      <c r="E49" s="278"/>
      <c r="F49" s="279"/>
      <c r="G49" s="252">
        <f ca="1">'Merl"A"'!Z166</f>
        <v>3348</v>
      </c>
      <c r="H49" s="253"/>
      <c r="I49" s="280" t="s">
        <v>3</v>
      </c>
    </row>
    <row r="50" spans="1:9" s="248" customFormat="1" ht="36" customHeight="1">
      <c r="A50" s="249" t="s">
        <v>324</v>
      </c>
      <c r="B50" s="250"/>
      <c r="C50" s="251">
        <f ca="1">'Merl"A"'!X167</f>
        <v>1376</v>
      </c>
      <c r="D50" s="111" t="s">
        <v>3</v>
      </c>
      <c r="E50" s="278"/>
      <c r="F50" s="279"/>
      <c r="G50" s="252">
        <f ca="1">'Merl"A"'!Z167</f>
        <v>-786</v>
      </c>
      <c r="H50" s="253"/>
      <c r="I50" s="280" t="s">
        <v>3</v>
      </c>
    </row>
    <row r="51" spans="1:9" s="265" customFormat="1" ht="25.5">
      <c r="A51" s="272" t="s">
        <v>325</v>
      </c>
      <c r="B51" s="273"/>
      <c r="C51" s="274">
        <f ca="1">'Merl"A"'!X165+'Merl"A"'!X168</f>
        <v>607729</v>
      </c>
      <c r="D51" s="281" t="s">
        <v>3</v>
      </c>
      <c r="E51" s="282"/>
      <c r="F51" s="283"/>
      <c r="G51" s="275">
        <f ca="1">'Merl"A"'!Z165+'Merl"A"'!Z168</f>
        <v>749298</v>
      </c>
      <c r="H51" s="276"/>
      <c r="I51" s="284" t="s">
        <v>3</v>
      </c>
    </row>
    <row r="52" spans="1:9" s="248" customFormat="1" ht="18" customHeight="1" thickBot="1">
      <c r="A52" s="243" t="s">
        <v>326</v>
      </c>
      <c r="B52" s="244"/>
      <c r="C52" s="245">
        <f ca="1">'Merl"A"'!X169</f>
        <v>6666</v>
      </c>
      <c r="D52" s="285" t="s">
        <v>3</v>
      </c>
      <c r="E52" s="286"/>
      <c r="F52" s="287"/>
      <c r="G52" s="254">
        <f ca="1">'Merl"A"'!Z169</f>
        <v>14549</v>
      </c>
      <c r="H52" s="255"/>
      <c r="I52" s="110" t="s">
        <v>3</v>
      </c>
    </row>
    <row r="53" spans="1:9" s="265" customFormat="1" ht="18" customHeight="1" thickBot="1">
      <c r="A53" s="256" t="s">
        <v>327</v>
      </c>
      <c r="B53" s="257"/>
      <c r="C53" s="258">
        <f ca="1">C51+C52</f>
        <v>614395</v>
      </c>
      <c r="D53" s="259">
        <v>1</v>
      </c>
      <c r="E53" s="260"/>
      <c r="F53" s="261"/>
      <c r="G53" s="262">
        <f ca="1">G51+G52</f>
        <v>763847</v>
      </c>
      <c r="H53" s="263"/>
      <c r="I53" s="264">
        <v>1</v>
      </c>
    </row>
    <row r="54" spans="1:9" s="248" customFormat="1" ht="18" customHeight="1">
      <c r="A54" s="243" t="s">
        <v>328</v>
      </c>
      <c r="B54" s="244"/>
      <c r="C54" s="245">
        <f ca="1">'Merl"A"'!X171</f>
        <v>117050</v>
      </c>
      <c r="D54" s="288">
        <f>IF(C53=0,"",C54/C53)</f>
        <v>0.19051261810398848</v>
      </c>
      <c r="E54" s="289"/>
      <c r="F54" s="290"/>
      <c r="G54" s="246">
        <f ca="1">'Merl"A"'!Z171</f>
        <v>158019</v>
      </c>
      <c r="H54" s="247"/>
      <c r="I54" s="291">
        <f>IF(G53=0,"",G54/G53)</f>
        <v>0.20687258050368726</v>
      </c>
    </row>
    <row r="55" spans="1:9" s="248" customFormat="1" ht="18" customHeight="1">
      <c r="A55" s="249" t="s">
        <v>329</v>
      </c>
      <c r="B55" s="250"/>
      <c r="C55" s="251">
        <f ca="1">'Merl"A"'!X172</f>
        <v>80677</v>
      </c>
      <c r="D55" s="292">
        <f>IF(C53=0,"",C55/C53)</f>
        <v>0.13131128996818009</v>
      </c>
      <c r="E55" s="293"/>
      <c r="F55" s="294"/>
      <c r="G55" s="252">
        <f ca="1">'Merl"A"'!Z172</f>
        <v>101956</v>
      </c>
      <c r="H55" s="253"/>
      <c r="I55" s="295">
        <f>IF(G53=0,"",G55/G53)</f>
        <v>0.13347699212014971</v>
      </c>
    </row>
    <row r="56" spans="1:9" s="248" customFormat="1" ht="18" customHeight="1">
      <c r="A56" s="249" t="s">
        <v>330</v>
      </c>
      <c r="B56" s="250"/>
      <c r="C56" s="251">
        <f ca="1">'Merl"A"'!X173</f>
        <v>16609</v>
      </c>
      <c r="D56" s="292">
        <f>IF(C53=0,"",C56/C53)</f>
        <v>2.7033097600078125E-2</v>
      </c>
      <c r="E56" s="293"/>
      <c r="F56" s="294"/>
      <c r="G56" s="252">
        <f ca="1">'Merl"A"'!Z173</f>
        <v>18382</v>
      </c>
      <c r="H56" s="253"/>
      <c r="I56" s="295">
        <f>IF(G53=0,"",G56/G53)</f>
        <v>2.4065028729575427E-2</v>
      </c>
    </row>
    <row r="57" spans="1:9" s="248" customFormat="1">
      <c r="A57" s="249" t="s">
        <v>331</v>
      </c>
      <c r="B57" s="250"/>
      <c r="C57" s="251">
        <f ca="1">'Merl"A"'!X174</f>
        <v>40159</v>
      </c>
      <c r="D57" s="292">
        <f>IF(C53=0,"",C57/C53)</f>
        <v>6.5363487658590971E-2</v>
      </c>
      <c r="E57" s="293"/>
      <c r="F57" s="294"/>
      <c r="G57" s="252">
        <f ca="1">'Merl"A"'!Z174</f>
        <v>47087</v>
      </c>
      <c r="H57" s="253"/>
      <c r="I57" s="295">
        <f>IF(G53=0,"",G57/G53)</f>
        <v>6.1644543998994564E-2</v>
      </c>
    </row>
    <row r="58" spans="1:9" s="248" customFormat="1" ht="26.25" thickBot="1">
      <c r="A58" s="243" t="s">
        <v>332</v>
      </c>
      <c r="B58" s="244"/>
      <c r="C58" s="245">
        <f ca="1">'Merl"A"'!X175</f>
        <v>23879</v>
      </c>
      <c r="D58" s="296">
        <f>IF(C53=0,"",C58/C53)</f>
        <v>3.8865876187143447E-2</v>
      </c>
      <c r="E58" s="297"/>
      <c r="F58" s="298"/>
      <c r="G58" s="254">
        <f ca="1">'Merl"A"'!Z175</f>
        <v>24579</v>
      </c>
      <c r="H58" s="255"/>
      <c r="I58" s="291">
        <f>IF(G53=0,"",G58/G53)</f>
        <v>3.2177909974117853E-2</v>
      </c>
    </row>
    <row r="59" spans="1:9" s="265" customFormat="1" ht="36" customHeight="1" thickBot="1">
      <c r="A59" s="256" t="s">
        <v>333</v>
      </c>
      <c r="B59" s="257"/>
      <c r="C59" s="258">
        <f ca="1">C54+C55+C56+C57+C58</f>
        <v>278374</v>
      </c>
      <c r="D59" s="259">
        <f>IF(C53=0,"",C59/C53)</f>
        <v>0.45308636951798109</v>
      </c>
      <c r="E59" s="260"/>
      <c r="F59" s="261"/>
      <c r="G59" s="262">
        <f ca="1">G54+G55+G56+G57+G58</f>
        <v>350023</v>
      </c>
      <c r="H59" s="266"/>
      <c r="I59" s="299">
        <f>IF(G53=0,"",G59/G53)</f>
        <v>0.45823705532652481</v>
      </c>
    </row>
    <row r="60" spans="1:9" s="248" customFormat="1" ht="18" customHeight="1">
      <c r="A60" s="243" t="s">
        <v>334</v>
      </c>
      <c r="B60" s="244"/>
      <c r="C60" s="245">
        <f ca="1">'Merl"A"'!X177</f>
        <v>123248</v>
      </c>
      <c r="D60" s="288">
        <f>IF(C53=0,"",C60/C53)</f>
        <v>0.20060059082512063</v>
      </c>
      <c r="E60" s="289"/>
      <c r="F60" s="290"/>
      <c r="G60" s="246">
        <f ca="1">'Merl"A"'!Z177</f>
        <v>135977</v>
      </c>
      <c r="H60" s="247"/>
      <c r="I60" s="291">
        <f>IF(G53=0,"",G60/G53)</f>
        <v>0.17801601629645727</v>
      </c>
    </row>
    <row r="61" spans="1:9" s="248" customFormat="1">
      <c r="A61" s="249" t="s">
        <v>335</v>
      </c>
      <c r="B61" s="250"/>
      <c r="C61" s="251">
        <f ca="1">'Merl"A"'!X178</f>
        <v>24101</v>
      </c>
      <c r="D61" s="292">
        <f>IF(C53=0,"",C61/C53)</f>
        <v>3.9227207252663189E-2</v>
      </c>
      <c r="E61" s="293"/>
      <c r="F61" s="294"/>
      <c r="G61" s="252">
        <f ca="1">'Merl"A"'!Z178</f>
        <v>31158</v>
      </c>
      <c r="H61" s="253"/>
      <c r="I61" s="295">
        <f>IF(G53=0,"",G61/G53)</f>
        <v>4.0790891369606744E-2</v>
      </c>
    </row>
    <row r="62" spans="1:9" s="248" customFormat="1" ht="18" customHeight="1" thickBot="1">
      <c r="A62" s="243" t="s">
        <v>336</v>
      </c>
      <c r="B62" s="244"/>
      <c r="C62" s="245">
        <f ca="1">'Merl"A"'!X179</f>
        <v>35210</v>
      </c>
      <c r="D62" s="296">
        <f>IF(C53=0,"",C62/C53)</f>
        <v>5.7308409085360397E-2</v>
      </c>
      <c r="E62" s="297"/>
      <c r="F62" s="298"/>
      <c r="G62" s="254">
        <f ca="1">'Merl"A"'!Z179</f>
        <v>39007</v>
      </c>
      <c r="H62" s="255"/>
      <c r="I62" s="291">
        <f>IF(G53=0,"",G62/G53)</f>
        <v>5.1066509392587785E-2</v>
      </c>
    </row>
    <row r="63" spans="1:9" s="265" customFormat="1" ht="36" customHeight="1" thickBot="1">
      <c r="A63" s="256" t="s">
        <v>337</v>
      </c>
      <c r="B63" s="257"/>
      <c r="C63" s="258">
        <f ca="1">C60+C61+C62</f>
        <v>182559</v>
      </c>
      <c r="D63" s="259">
        <f>IF(C53=0,"",C63/C53)</f>
        <v>0.29713620716314421</v>
      </c>
      <c r="E63" s="260"/>
      <c r="F63" s="261"/>
      <c r="G63" s="262">
        <f ca="1">G60+G61+G62</f>
        <v>206142</v>
      </c>
      <c r="H63" s="263"/>
      <c r="I63" s="299">
        <f>IF(G53=0,"",G63/G53)</f>
        <v>0.26987341705865181</v>
      </c>
    </row>
    <row r="64" spans="1:9" s="248" customFormat="1" ht="18" customHeight="1">
      <c r="A64" s="243" t="s">
        <v>251</v>
      </c>
      <c r="B64" s="244"/>
      <c r="C64" s="245">
        <f ca="1">'Merl"A"'!X181</f>
        <v>60599</v>
      </c>
      <c r="D64" s="300">
        <f>IF(C53=0,"",C64/C53)</f>
        <v>9.8631987565002965E-2</v>
      </c>
      <c r="E64" s="301"/>
      <c r="F64" s="302"/>
      <c r="G64" s="267">
        <f ca="1">'Merl"A"'!Z181</f>
        <v>69500</v>
      </c>
      <c r="H64" s="268"/>
      <c r="I64" s="291">
        <f>IF(G53=0,"",G64/G53)</f>
        <v>9.0986807567484063E-2</v>
      </c>
    </row>
    <row r="65" spans="1:9" s="248" customFormat="1" ht="18" customHeight="1" thickBot="1">
      <c r="A65" s="269" t="s">
        <v>253</v>
      </c>
      <c r="B65" s="270"/>
      <c r="C65" s="271">
        <f ca="1">'Merl"A"'!X182</f>
        <v>19068</v>
      </c>
      <c r="D65" s="296">
        <f>IF(C53=0,"",C65/C53)</f>
        <v>3.1035408816803521E-2</v>
      </c>
      <c r="E65" s="297"/>
      <c r="F65" s="298"/>
      <c r="G65" s="254">
        <f ca="1">'Merl"A"'!Z182</f>
        <v>37644</v>
      </c>
      <c r="H65" s="255"/>
      <c r="I65" s="303">
        <f>IF(G53=0,"",G65/G53)</f>
        <v>4.9282120634106044E-2</v>
      </c>
    </row>
    <row r="66" spans="1:9" s="265" customFormat="1" ht="13.5" thickBot="1">
      <c r="A66" s="256" t="s">
        <v>338</v>
      </c>
      <c r="B66" s="257"/>
      <c r="C66" s="258">
        <f ca="1">C59+C63+C64+C65</f>
        <v>540600</v>
      </c>
      <c r="D66" s="259">
        <f>IF(C53=0,"",C66/C53)</f>
        <v>0.87988997306293182</v>
      </c>
      <c r="E66" s="260"/>
      <c r="F66" s="261"/>
      <c r="G66" s="262">
        <f ca="1">G59+G63+G64+G65</f>
        <v>663309</v>
      </c>
      <c r="H66" s="263"/>
      <c r="I66" s="299">
        <f>IF(G53=0,"",G66/G53)</f>
        <v>0.86837940058676677</v>
      </c>
    </row>
    <row r="67" spans="1:9" s="265" customFormat="1" ht="36" customHeight="1" thickBot="1">
      <c r="A67" s="256" t="s">
        <v>339</v>
      </c>
      <c r="B67" s="257"/>
      <c r="C67" s="258">
        <f ca="1">'Merl"A"'!X184</f>
        <v>73795</v>
      </c>
      <c r="D67" s="259">
        <f>IF(C53=0,"",C67/C53)</f>
        <v>0.12011002693706817</v>
      </c>
      <c r="E67" s="260"/>
      <c r="F67" s="261"/>
      <c r="G67" s="262">
        <f ca="1">'Merl"A"'!Z184</f>
        <v>100538</v>
      </c>
      <c r="H67" s="263"/>
      <c r="I67" s="299">
        <f>IF(G53=0,"",G67/G53)</f>
        <v>0.13162059941323329</v>
      </c>
    </row>
    <row r="68" spans="1:9">
      <c r="A68" s="185"/>
      <c r="B68" s="185"/>
      <c r="C68" s="185"/>
      <c r="D68" s="185"/>
      <c r="E68" s="185"/>
      <c r="F68" s="206"/>
      <c r="G68" s="185"/>
      <c r="H68" s="228"/>
      <c r="I68" s="228"/>
    </row>
    <row r="69" spans="1:9">
      <c r="A69" s="185"/>
      <c r="B69" s="185"/>
      <c r="C69" s="185"/>
      <c r="D69" s="185"/>
      <c r="E69" s="185"/>
      <c r="F69" s="206"/>
      <c r="G69" s="185"/>
      <c r="H69" s="228"/>
      <c r="I69" s="228"/>
    </row>
    <row r="70" spans="1:9" ht="15">
      <c r="A70" s="114" t="str">
        <f>A1</f>
        <v>MÜLLEX-KÖRMEND KFT</v>
      </c>
      <c r="B70" s="114"/>
      <c r="C70" s="114"/>
      <c r="D70" s="114"/>
      <c r="E70" s="114"/>
      <c r="F70" s="114"/>
      <c r="G70" s="114"/>
      <c r="H70" s="114"/>
      <c r="I70" s="114"/>
    </row>
    <row r="72" spans="1:9" ht="15">
      <c r="A72" s="114" t="s">
        <v>340</v>
      </c>
      <c r="B72" s="114"/>
      <c r="C72" s="114"/>
      <c r="D72" s="114"/>
      <c r="E72" s="114"/>
      <c r="F72" s="114"/>
      <c r="G72" s="114"/>
      <c r="H72" s="114"/>
      <c r="I72" s="114"/>
    </row>
    <row r="74" spans="1:9" ht="15">
      <c r="A74" s="114">
        <f>A5</f>
        <v>39813</v>
      </c>
      <c r="B74" s="114"/>
      <c r="C74" s="114"/>
      <c r="D74" s="114"/>
      <c r="E74" s="114"/>
      <c r="F74" s="114"/>
      <c r="G74" s="114"/>
      <c r="H74" s="114"/>
      <c r="I74" s="114"/>
    </row>
    <row r="75" spans="1:9" ht="13.5" thickBot="1"/>
    <row r="76" spans="1:9" ht="26.25" thickBot="1">
      <c r="A76" s="121" t="s">
        <v>304</v>
      </c>
      <c r="B76" s="122"/>
      <c r="C76" s="123" t="s">
        <v>305</v>
      </c>
      <c r="D76" s="124"/>
      <c r="E76" s="122"/>
      <c r="F76" s="123" t="s">
        <v>306</v>
      </c>
      <c r="G76" s="124"/>
      <c r="H76" s="125" t="s">
        <v>296</v>
      </c>
      <c r="I76" s="126" t="s">
        <v>297</v>
      </c>
    </row>
    <row r="77" spans="1:9">
      <c r="A77" s="128"/>
      <c r="B77" s="133" t="s">
        <v>341</v>
      </c>
      <c r="C77" s="134" t="s">
        <v>341</v>
      </c>
      <c r="D77" s="135"/>
      <c r="E77" s="133"/>
      <c r="F77" s="136"/>
      <c r="G77" s="135"/>
      <c r="H77" s="304"/>
      <c r="I77" s="305"/>
    </row>
    <row r="78" spans="1:9">
      <c r="A78" s="158" t="s">
        <v>342</v>
      </c>
      <c r="B78" s="155"/>
      <c r="C78" s="141" t="s">
        <v>343</v>
      </c>
      <c r="D78" s="156"/>
      <c r="E78" s="155"/>
      <c r="F78" s="141" t="s">
        <v>344</v>
      </c>
      <c r="G78" s="156"/>
      <c r="H78" s="322">
        <f ca="1">IF('Merl"A"'!X123=0,"",'Merl"A"'!X45/'Merl"A"'!X123)</f>
        <v>1.9152951567790373</v>
      </c>
      <c r="I78" s="317">
        <f ca="1">IF('Merl"A"'!Z123=0,"",'Merl"A"'!Z45/'Merl"A"'!Z123)</f>
        <v>1.7332588140020302</v>
      </c>
    </row>
    <row r="79" spans="1:9">
      <c r="A79" s="171"/>
      <c r="B79" s="140"/>
      <c r="C79" s="144" t="s">
        <v>345</v>
      </c>
      <c r="D79" s="142" t="s">
        <v>341</v>
      </c>
      <c r="E79" s="143" t="s">
        <v>341</v>
      </c>
      <c r="F79" s="157" t="s">
        <v>346</v>
      </c>
      <c r="G79" s="142"/>
      <c r="H79" s="322"/>
      <c r="I79" s="317"/>
    </row>
    <row r="80" spans="1:9">
      <c r="A80" s="139"/>
      <c r="B80" s="140"/>
      <c r="C80" s="154"/>
      <c r="D80" s="142"/>
      <c r="E80" s="143"/>
      <c r="F80" s="147"/>
      <c r="G80" s="142"/>
      <c r="H80" s="306"/>
      <c r="I80" s="307"/>
    </row>
    <row r="81" spans="1:9" ht="9.75" customHeight="1">
      <c r="A81" s="158" t="s">
        <v>347</v>
      </c>
      <c r="B81" s="155"/>
      <c r="C81" s="141" t="s">
        <v>348</v>
      </c>
      <c r="D81" s="156" t="s">
        <v>341</v>
      </c>
      <c r="E81" s="155" t="s">
        <v>341</v>
      </c>
      <c r="F81" s="141" t="s">
        <v>349</v>
      </c>
      <c r="G81" s="156"/>
      <c r="H81" s="322">
        <f ca="1">IF('Merl"A"'!X123=0,"",('Merl"A"'!X64+'Merl"A"'!X59+'Merl"A"'!X53)/'Merl"A"'!X123)</f>
        <v>1.8839246282938318</v>
      </c>
      <c r="I81" s="317">
        <f ca="1">IF('Merl"A"'!Z123=0,"",('Merl"A"'!Z64+'Merl"A"'!Z59+'Merl"A"'!Z53)/'Merl"A"'!Z123)</f>
        <v>1.6781392218813089</v>
      </c>
    </row>
    <row r="82" spans="1:9">
      <c r="A82" s="159"/>
      <c r="B82" s="160"/>
      <c r="C82" s="144" t="s">
        <v>345</v>
      </c>
      <c r="D82" s="161"/>
      <c r="E82" s="162"/>
      <c r="F82" s="157" t="s">
        <v>346</v>
      </c>
      <c r="G82" s="161"/>
      <c r="H82" s="322"/>
      <c r="I82" s="317"/>
    </row>
    <row r="83" spans="1:9">
      <c r="A83" s="139"/>
      <c r="B83" s="140"/>
      <c r="C83" s="147"/>
      <c r="D83" s="145"/>
      <c r="E83" s="146"/>
      <c r="F83" s="147"/>
      <c r="G83" s="145"/>
      <c r="H83" s="306"/>
      <c r="I83" s="307"/>
    </row>
    <row r="84" spans="1:9" ht="12.75" customHeight="1">
      <c r="A84" s="158" t="s">
        <v>350</v>
      </c>
      <c r="B84" s="155"/>
      <c r="C84" s="141" t="s">
        <v>351</v>
      </c>
      <c r="D84" s="156"/>
      <c r="E84" s="155"/>
      <c r="F84" s="141" t="s">
        <v>352</v>
      </c>
      <c r="G84" s="156"/>
      <c r="H84" s="322">
        <f ca="1">IF('Merl"A"'!X123=0,"",('Merl"A"'!X64+'Merl"A"'!X59)/'Merl"A"'!X123)</f>
        <v>0.82207419402325921</v>
      </c>
      <c r="I84" s="317">
        <f ca="1">IF('Merl"A"'!Z123=0,"",('Merl"A"'!Z64+'Merl"A"'!Z59)/'Merl"A"'!Z123)</f>
        <v>0.85260000228120403</v>
      </c>
    </row>
    <row r="85" spans="1:9">
      <c r="A85" s="159"/>
      <c r="B85" s="160"/>
      <c r="C85" s="144" t="s">
        <v>345</v>
      </c>
      <c r="D85" s="161" t="s">
        <v>341</v>
      </c>
      <c r="E85" s="162" t="s">
        <v>341</v>
      </c>
      <c r="F85" s="157" t="s">
        <v>346</v>
      </c>
      <c r="G85" s="161"/>
      <c r="H85" s="322"/>
      <c r="I85" s="317"/>
    </row>
    <row r="86" spans="1:9">
      <c r="A86" s="139"/>
      <c r="B86" s="140"/>
      <c r="C86" s="154"/>
      <c r="D86" s="142"/>
      <c r="E86" s="143"/>
      <c r="F86" s="147"/>
      <c r="G86" s="142"/>
      <c r="H86" s="306"/>
      <c r="I86" s="307"/>
    </row>
    <row r="87" spans="1:9">
      <c r="A87" s="158" t="s">
        <v>353</v>
      </c>
      <c r="B87" s="155"/>
      <c r="C87" s="147" t="s">
        <v>354</v>
      </c>
      <c r="D87" s="156"/>
      <c r="E87" s="155"/>
      <c r="F87" s="319" t="s">
        <v>355</v>
      </c>
      <c r="G87" s="156"/>
      <c r="H87" s="320">
        <f ca="1">'Merl"A"'!X45-'Merl"A"'!X123</f>
        <v>124352</v>
      </c>
      <c r="I87" s="318">
        <f ca="1">'Merl"A"'!Z45-'Merl"A"'!Z123</f>
        <v>128574</v>
      </c>
    </row>
    <row r="88" spans="1:9">
      <c r="A88" s="159"/>
      <c r="B88" s="160"/>
      <c r="C88" s="144" t="s">
        <v>345</v>
      </c>
      <c r="D88" s="161" t="s">
        <v>341</v>
      </c>
      <c r="E88" s="162" t="s">
        <v>341</v>
      </c>
      <c r="F88" s="319"/>
      <c r="G88" s="161"/>
      <c r="H88" s="320"/>
      <c r="I88" s="318"/>
    </row>
    <row r="89" spans="1:9">
      <c r="A89" s="139"/>
      <c r="B89" s="140"/>
      <c r="C89" s="147"/>
      <c r="D89" s="145"/>
      <c r="E89" s="146"/>
      <c r="F89" s="147"/>
      <c r="G89" s="145"/>
      <c r="H89" s="306"/>
      <c r="I89" s="307"/>
    </row>
    <row r="90" spans="1:9">
      <c r="A90" s="173" t="s">
        <v>356</v>
      </c>
      <c r="B90" s="140"/>
      <c r="C90" s="172" t="s">
        <v>357</v>
      </c>
      <c r="D90" s="142" t="s">
        <v>341</v>
      </c>
      <c r="E90" s="143" t="s">
        <v>341</v>
      </c>
      <c r="F90" s="141" t="s">
        <v>358</v>
      </c>
      <c r="G90" s="142"/>
      <c r="H90" s="322">
        <f ca="1">IF('Merl"A"'!X165=0,"",'Merl"A"'!X54/('Merl"A"'!X165/365))</f>
        <v>78.157228545088429</v>
      </c>
      <c r="I90" s="317">
        <f ca="1">IF('Merl"A"'!Z165=0,"",'Merl"A"'!Z54/('Merl"A"'!Z165/365))</f>
        <v>68.460473313192338</v>
      </c>
    </row>
    <row r="91" spans="1:9">
      <c r="A91" s="139" t="s">
        <v>359</v>
      </c>
      <c r="B91" s="152"/>
      <c r="C91" s="147" t="s">
        <v>360</v>
      </c>
      <c r="D91" s="142"/>
      <c r="E91" s="143"/>
      <c r="F91" s="147" t="s">
        <v>361</v>
      </c>
      <c r="G91" s="145"/>
      <c r="H91" s="322"/>
      <c r="I91" s="317"/>
    </row>
    <row r="92" spans="1:9">
      <c r="A92" s="139"/>
      <c r="B92" s="140"/>
      <c r="C92" s="147"/>
      <c r="D92" s="145"/>
      <c r="E92" s="146"/>
      <c r="F92" s="147"/>
      <c r="G92" s="145"/>
      <c r="H92" s="306"/>
      <c r="I92" s="307"/>
    </row>
    <row r="93" spans="1:9">
      <c r="A93" s="173" t="s">
        <v>362</v>
      </c>
      <c r="B93" s="140"/>
      <c r="C93" s="172" t="s">
        <v>363</v>
      </c>
      <c r="D93" s="142" t="s">
        <v>341</v>
      </c>
      <c r="E93" s="143" t="s">
        <v>341</v>
      </c>
      <c r="F93" s="141" t="s">
        <v>364</v>
      </c>
      <c r="G93" s="142"/>
      <c r="H93" s="322">
        <f ca="1">IF('Merl"A"'!X174=0,"",'Merl"A"'!X46/('Merl"A"'!X174/365))</f>
        <v>38.736771333947559</v>
      </c>
      <c r="I93" s="317">
        <f ca="1">IF('Merl"A"'!Z174=0,"",'Merl"A"'!Z46/('Merl"A"'!Z174/365))</f>
        <v>74.919298320130821</v>
      </c>
    </row>
    <row r="94" spans="1:9">
      <c r="A94" s="139" t="s">
        <v>359</v>
      </c>
      <c r="B94" s="152"/>
      <c r="C94" s="147" t="s">
        <v>365</v>
      </c>
      <c r="D94" s="142"/>
      <c r="E94" s="143"/>
      <c r="F94" s="147" t="s">
        <v>366</v>
      </c>
      <c r="G94" s="145"/>
      <c r="H94" s="322"/>
      <c r="I94" s="317"/>
    </row>
    <row r="95" spans="1:9" ht="22.5">
      <c r="A95" s="174" t="s">
        <v>367</v>
      </c>
      <c r="B95" s="140"/>
      <c r="C95" s="147"/>
      <c r="D95" s="145"/>
      <c r="E95" s="146"/>
      <c r="F95" s="147"/>
      <c r="G95" s="145"/>
      <c r="H95" s="306"/>
      <c r="I95" s="307"/>
    </row>
    <row r="96" spans="1:9">
      <c r="A96" s="139"/>
      <c r="B96" s="140"/>
      <c r="C96" s="147"/>
      <c r="D96" s="145"/>
      <c r="E96" s="146"/>
      <c r="F96" s="147"/>
      <c r="G96" s="145"/>
      <c r="H96" s="306"/>
      <c r="I96" s="307"/>
    </row>
    <row r="97" spans="1:9">
      <c r="A97" s="173" t="s">
        <v>362</v>
      </c>
      <c r="B97" s="140"/>
      <c r="C97" s="141" t="s">
        <v>368</v>
      </c>
      <c r="D97" s="142"/>
      <c r="E97" s="143"/>
      <c r="F97" s="141" t="s">
        <v>364</v>
      </c>
      <c r="G97" s="142"/>
      <c r="H97" s="322" t="e">
        <f ca="1">IF('Merl"A"'!#REF!=0,"",'Merl"A"'!X46/('Merl"A"'!#REF!/365))</f>
        <v>#REF!</v>
      </c>
      <c r="I97" s="317" t="e">
        <f ca="1">IF('Merl"A"'!#REF!=0,"",'Merl"A"'!Z46/('Merl"A"'!#REF!/365))</f>
        <v>#REF!</v>
      </c>
    </row>
    <row r="98" spans="1:9" ht="25.5">
      <c r="A98" s="139" t="s">
        <v>359</v>
      </c>
      <c r="B98" s="140"/>
      <c r="C98" s="144" t="s">
        <v>369</v>
      </c>
      <c r="D98" s="145" t="s">
        <v>341</v>
      </c>
      <c r="E98" s="146" t="s">
        <v>341</v>
      </c>
      <c r="F98" s="147" t="s">
        <v>370</v>
      </c>
      <c r="G98" s="145"/>
      <c r="H98" s="322"/>
      <c r="I98" s="317"/>
    </row>
    <row r="99" spans="1:9" ht="34.5" customHeight="1">
      <c r="A99" s="174" t="s">
        <v>371</v>
      </c>
      <c r="B99" s="140"/>
      <c r="C99" s="147"/>
      <c r="D99" s="145"/>
      <c r="E99" s="146"/>
      <c r="F99" s="147"/>
      <c r="G99" s="145"/>
      <c r="H99" s="306"/>
      <c r="I99" s="307"/>
    </row>
    <row r="100" spans="1:9" ht="13.5" thickBot="1">
      <c r="A100" s="164"/>
      <c r="B100" s="165"/>
      <c r="C100" s="166"/>
      <c r="D100" s="167"/>
      <c r="E100" s="175"/>
      <c r="F100" s="166"/>
      <c r="G100" s="167"/>
      <c r="H100" s="308"/>
      <c r="I100" s="309"/>
    </row>
    <row r="103" spans="1:9" ht="15">
      <c r="A103" s="114" t="str">
        <f>A1</f>
        <v>MÜLLEX-KÖRMEND KFT</v>
      </c>
      <c r="B103" s="114"/>
      <c r="C103" s="114"/>
      <c r="D103" s="114"/>
      <c r="E103" s="114"/>
      <c r="F103" s="114"/>
      <c r="G103" s="114"/>
      <c r="H103" s="114"/>
      <c r="I103" s="114"/>
    </row>
    <row r="105" spans="1:9" ht="15">
      <c r="A105" s="114" t="s">
        <v>372</v>
      </c>
      <c r="B105" s="114"/>
      <c r="C105" s="114"/>
      <c r="D105" s="114"/>
      <c r="E105" s="114"/>
      <c r="F105" s="114"/>
      <c r="G105" s="114"/>
      <c r="H105" s="114"/>
      <c r="I105" s="114"/>
    </row>
    <row r="106" spans="1:9">
      <c r="A106" s="117"/>
      <c r="B106" s="117"/>
      <c r="C106" s="118"/>
      <c r="D106" s="118"/>
      <c r="E106" s="118"/>
      <c r="F106" s="119"/>
      <c r="G106" s="118"/>
      <c r="H106" s="120"/>
      <c r="I106" s="120"/>
    </row>
    <row r="107" spans="1:9" ht="15">
      <c r="A107" s="114">
        <f>A5</f>
        <v>39813</v>
      </c>
      <c r="B107" s="114"/>
      <c r="C107" s="114"/>
      <c r="D107" s="114"/>
      <c r="E107" s="114"/>
      <c r="F107" s="114"/>
      <c r="G107" s="114"/>
      <c r="H107" s="114"/>
      <c r="I107" s="114"/>
    </row>
    <row r="109" spans="1:9" ht="13.5" thickBot="1"/>
    <row r="110" spans="1:9" s="127" customFormat="1" ht="30" customHeight="1" thickBot="1">
      <c r="A110" s="121" t="s">
        <v>373</v>
      </c>
      <c r="B110" s="122"/>
      <c r="C110" s="123" t="s">
        <v>374</v>
      </c>
      <c r="D110" s="124"/>
      <c r="E110" s="122"/>
      <c r="F110" s="123" t="s">
        <v>375</v>
      </c>
      <c r="G110" s="124"/>
      <c r="H110" s="125" t="s">
        <v>376</v>
      </c>
      <c r="I110" s="126" t="s">
        <v>377</v>
      </c>
    </row>
    <row r="111" spans="1:9">
      <c r="A111" s="128"/>
      <c r="B111" s="133"/>
      <c r="C111" s="134"/>
      <c r="D111" s="135"/>
      <c r="E111" s="133"/>
      <c r="F111" s="136"/>
      <c r="G111" s="135"/>
      <c r="H111" s="137"/>
      <c r="I111" s="138"/>
    </row>
    <row r="112" spans="1:9">
      <c r="A112" s="139" t="s">
        <v>378</v>
      </c>
      <c r="B112" s="140"/>
      <c r="C112" s="141" t="s">
        <v>314</v>
      </c>
      <c r="D112" s="142"/>
      <c r="E112" s="143"/>
      <c r="F112" s="141" t="s">
        <v>379</v>
      </c>
      <c r="G112" s="142"/>
      <c r="H112" s="321">
        <f ca="1">IF('Merl"A"'!X109=0,"",'Merl"A"'!X96/'Merl"A"'!X109)</f>
        <v>2.6574022897749705</v>
      </c>
      <c r="I112" s="316">
        <f ca="1">IF('Merl"A"'!Z109=0,"",'Merl"A"'!Z96/'Merl"A"'!Z109)</f>
        <v>2.4064600802041562</v>
      </c>
    </row>
    <row r="113" spans="1:9">
      <c r="A113" s="139"/>
      <c r="B113" s="140"/>
      <c r="C113" s="144" t="s">
        <v>380</v>
      </c>
      <c r="D113" s="145"/>
      <c r="E113" s="146"/>
      <c r="F113" s="147" t="s">
        <v>381</v>
      </c>
      <c r="G113" s="145"/>
      <c r="H113" s="321"/>
      <c r="I113" s="316"/>
    </row>
    <row r="114" spans="1:9">
      <c r="A114" s="139"/>
      <c r="B114" s="140"/>
      <c r="C114" s="147"/>
      <c r="D114" s="145"/>
      <c r="E114" s="146"/>
      <c r="F114" s="147"/>
      <c r="G114" s="145"/>
      <c r="H114" s="148"/>
      <c r="I114" s="149"/>
    </row>
    <row r="115" spans="1:9">
      <c r="A115" s="150" t="s">
        <v>382</v>
      </c>
      <c r="B115" s="140"/>
      <c r="C115" s="141" t="s">
        <v>314</v>
      </c>
      <c r="D115" s="142"/>
      <c r="E115" s="143"/>
      <c r="F115" s="141" t="s">
        <v>379</v>
      </c>
      <c r="G115" s="142"/>
      <c r="H115" s="321">
        <f ca="1">IF('Merl"A"'!X97=0,"",'Merl"A"'!X96/'Merl"A"'!X97)</f>
        <v>4.6832720405526294</v>
      </c>
      <c r="I115" s="316">
        <f ca="1">IF('Merl"A"'!Z97=0,"",'Merl"A"'!Z96/'Merl"A"'!Z97)</f>
        <v>4.9206738892754203</v>
      </c>
    </row>
    <row r="116" spans="1:9">
      <c r="A116" s="151"/>
      <c r="B116" s="152"/>
      <c r="C116" s="147" t="s">
        <v>383</v>
      </c>
      <c r="D116" s="142"/>
      <c r="E116" s="143"/>
      <c r="F116" s="147" t="s">
        <v>384</v>
      </c>
      <c r="G116" s="145"/>
      <c r="H116" s="321"/>
      <c r="I116" s="316"/>
    </row>
    <row r="117" spans="1:9">
      <c r="A117" s="153"/>
      <c r="B117" s="152"/>
      <c r="C117" s="154"/>
      <c r="D117" s="142"/>
      <c r="E117" s="143"/>
      <c r="F117" s="147"/>
      <c r="G117" s="145"/>
      <c r="H117" s="148"/>
      <c r="I117" s="149"/>
    </row>
    <row r="118" spans="1:9">
      <c r="A118" s="139" t="s">
        <v>385</v>
      </c>
      <c r="B118" s="155"/>
      <c r="C118" s="141" t="s">
        <v>314</v>
      </c>
      <c r="D118" s="156"/>
      <c r="E118" s="155"/>
      <c r="F118" s="141" t="s">
        <v>379</v>
      </c>
      <c r="G118" s="156"/>
      <c r="H118" s="321">
        <f ca="1">IF('Merl"A"'!X20=0,"",'Merl"A"'!X96/'Merl"A"'!X20)</f>
        <v>0.91935830045618261</v>
      </c>
      <c r="I118" s="316">
        <f ca="1">IF('Merl"A"'!Z20=0,"",'Merl"A"'!Z96/'Merl"A"'!Z20)</f>
        <v>0.94877701481610666</v>
      </c>
    </row>
    <row r="119" spans="1:9">
      <c r="A119" s="139" t="s">
        <v>386</v>
      </c>
      <c r="B119" s="140"/>
      <c r="C119" s="147" t="s">
        <v>387</v>
      </c>
      <c r="D119" s="142"/>
      <c r="E119" s="143"/>
      <c r="F119" s="157" t="s">
        <v>388</v>
      </c>
      <c r="G119" s="142"/>
      <c r="H119" s="321"/>
      <c r="I119" s="316"/>
    </row>
    <row r="120" spans="1:9">
      <c r="A120" s="139"/>
      <c r="B120" s="140"/>
      <c r="C120" s="154"/>
      <c r="D120" s="142"/>
      <c r="E120" s="143"/>
      <c r="F120" s="147"/>
      <c r="G120" s="142"/>
      <c r="H120" s="148"/>
      <c r="I120" s="149"/>
    </row>
    <row r="121" spans="1:9">
      <c r="A121" s="158" t="s">
        <v>389</v>
      </c>
      <c r="B121" s="155"/>
      <c r="C121" s="141" t="s">
        <v>387</v>
      </c>
      <c r="D121" s="156"/>
      <c r="E121" s="155"/>
      <c r="F121" s="141" t="s">
        <v>388</v>
      </c>
      <c r="G121" s="156"/>
      <c r="H121" s="321">
        <f ca="1">IF('Merl"A"'!X45=0,"",'Merl"A"'!X20/'Merl"A"'!X45)</f>
        <v>1.9696017093754323</v>
      </c>
      <c r="I121" s="316">
        <f ca="1">IF('Merl"A"'!Z45=0,"",'Merl"A"'!Z20/'Merl"A"'!Z45)</f>
        <v>1.7168893129770992</v>
      </c>
    </row>
    <row r="122" spans="1:9">
      <c r="A122" s="159"/>
      <c r="B122" s="160"/>
      <c r="C122" s="144" t="s">
        <v>343</v>
      </c>
      <c r="D122" s="161"/>
      <c r="E122" s="162"/>
      <c r="F122" s="144" t="s">
        <v>344</v>
      </c>
      <c r="G122" s="161"/>
      <c r="H122" s="321"/>
      <c r="I122" s="316"/>
    </row>
    <row r="123" spans="1:9">
      <c r="A123" s="158"/>
      <c r="B123" s="160"/>
      <c r="C123" s="163"/>
      <c r="D123" s="161"/>
      <c r="E123" s="162"/>
      <c r="F123" s="144"/>
      <c r="G123" s="161"/>
      <c r="H123" s="148"/>
      <c r="I123" s="149"/>
    </row>
    <row r="124" spans="1:9">
      <c r="A124" s="139" t="s">
        <v>390</v>
      </c>
      <c r="B124" s="140"/>
      <c r="C124" s="141" t="s">
        <v>391</v>
      </c>
      <c r="D124" s="142"/>
      <c r="E124" s="143"/>
      <c r="F124" s="141" t="s">
        <v>388</v>
      </c>
      <c r="G124" s="142"/>
      <c r="H124" s="321">
        <f ca="1">IF('Merl"A"'!X72=0,"",'Merl"A"'!X20/'Merl"A"'!X72)</f>
        <v>0.65205260553103617</v>
      </c>
      <c r="I124" s="316">
        <f ca="1">IF('Merl"A"'!Z72=0,"",'Merl"A"'!Z20/'Merl"A"'!Z72)</f>
        <v>0.62584422889862534</v>
      </c>
    </row>
    <row r="125" spans="1:9">
      <c r="A125" s="139"/>
      <c r="B125" s="140"/>
      <c r="C125" s="147" t="s">
        <v>316</v>
      </c>
      <c r="D125" s="145"/>
      <c r="E125" s="146"/>
      <c r="F125" s="147" t="s">
        <v>317</v>
      </c>
      <c r="G125" s="145"/>
      <c r="H125" s="321"/>
      <c r="I125" s="316"/>
    </row>
    <row r="126" spans="1:9" ht="13.5" thickBot="1">
      <c r="A126" s="164"/>
      <c r="B126" s="165"/>
      <c r="C126" s="166"/>
      <c r="D126" s="167"/>
      <c r="E126" s="166"/>
      <c r="F126" s="166"/>
      <c r="G126" s="166"/>
      <c r="H126" s="168"/>
      <c r="I126" s="169"/>
    </row>
    <row r="129" spans="1:9">
      <c r="A129" s="185"/>
      <c r="B129" s="185"/>
      <c r="C129" s="185"/>
      <c r="D129" s="185"/>
      <c r="E129" s="185"/>
      <c r="F129" s="206"/>
      <c r="G129" s="185"/>
      <c r="H129" s="228"/>
      <c r="I129" s="228"/>
    </row>
  </sheetData>
  <sheetProtection sheet="1" objects="1" scenarios="1"/>
  <phoneticPr fontId="25" type="noConversion"/>
  <printOptions horizontalCentered="1"/>
  <pageMargins left="0.39370078740157483" right="0.39370078740157483" top="1.63" bottom="0.3" header="1.26" footer="0.24"/>
  <pageSetup paperSize="9" scale="80" orientation="portrait" verticalDpi="300" r:id="rId1"/>
  <headerFooter alignWithMargins="0">
    <oddHeader>&amp;R&amp;P. sz. melléklet</oddHeader>
  </headerFooter>
  <rowBreaks count="3" manualBreakCount="3">
    <brk id="37" max="65535" man="1"/>
    <brk id="68" max="65535" man="1"/>
    <brk id="101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Adatok</vt:lpstr>
      <vt:lpstr>Borítólap</vt:lpstr>
      <vt:lpstr>Merl"A"</vt:lpstr>
      <vt:lpstr>Mutato_M</vt:lpstr>
      <vt:lpstr>Mutato_M!Nyomtatási_terület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2001. évi mérleg / Excel 5 változat</dc:title>
  <dc:creator>SZI</dc:creator>
  <cp:lastModifiedBy>user02</cp:lastModifiedBy>
  <cp:lastPrinted>2012-05-18T08:45:57Z</cp:lastPrinted>
  <dcterms:created xsi:type="dcterms:W3CDTF">2002-07-03T11:06:27Z</dcterms:created>
  <dcterms:modified xsi:type="dcterms:W3CDTF">2012-05-21T08:14:40Z</dcterms:modified>
</cp:coreProperties>
</file>